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QA\ปีการศึกษา 2564\ข้อมูล สถิติ\"/>
    </mc:Choice>
  </mc:AlternateContent>
  <xr:revisionPtr revIDLastSave="0" documentId="13_ncr:1_{F0638FBC-6949-4AA2-A1D2-DF8C68F277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ภาพรวม" sheetId="1" r:id="rId1"/>
  </sheets>
  <definedNames>
    <definedName name="_xlnm._FilterDatabase" localSheetId="0" hidden="1">ภาพรวม!$X$4:$Y$96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54" i="1" l="1"/>
  <c r="X11" i="1" l="1"/>
  <c r="T95" i="1"/>
  <c r="Y93" i="1"/>
  <c r="P94" i="1"/>
  <c r="T92" i="1"/>
  <c r="T90" i="1"/>
  <c r="X60" i="1"/>
  <c r="U81" i="1"/>
  <c r="R78" i="1"/>
  <c r="J77" i="1"/>
  <c r="T73" i="1"/>
  <c r="U73" i="1"/>
  <c r="AA73" i="1"/>
  <c r="AC73" i="1" s="1"/>
  <c r="R73" i="1"/>
  <c r="P73" i="1"/>
  <c r="V73" i="1"/>
  <c r="W73" i="1" s="1"/>
  <c r="N73" i="1"/>
  <c r="L73" i="1"/>
  <c r="J73" i="1"/>
  <c r="H73" i="1"/>
  <c r="U72" i="1"/>
  <c r="F73" i="1"/>
  <c r="D60" i="1"/>
  <c r="E54" i="1"/>
  <c r="D54" i="1"/>
  <c r="X51" i="1"/>
  <c r="H48" i="1"/>
  <c r="H47" i="1"/>
  <c r="P47" i="1"/>
  <c r="AA33" i="1"/>
  <c r="X28" i="1"/>
  <c r="R53" i="1"/>
  <c r="P53" i="1"/>
  <c r="N53" i="1"/>
  <c r="L53" i="1"/>
  <c r="J53" i="1"/>
  <c r="H53" i="1"/>
  <c r="F53" i="1"/>
  <c r="AD51" i="1"/>
  <c r="AB51" i="1"/>
  <c r="AA53" i="1"/>
  <c r="AE53" i="1" s="1"/>
  <c r="AA52" i="1"/>
  <c r="AA50" i="1"/>
  <c r="Y51" i="1"/>
  <c r="V53" i="1"/>
  <c r="U53" i="1"/>
  <c r="T53" i="1"/>
  <c r="T52" i="1"/>
  <c r="S51" i="1"/>
  <c r="Q51" i="1"/>
  <c r="M51" i="1"/>
  <c r="O51" i="1"/>
  <c r="K51" i="1"/>
  <c r="I51" i="1"/>
  <c r="G51" i="1"/>
  <c r="E51" i="1"/>
  <c r="D51" i="1"/>
  <c r="I34" i="1"/>
  <c r="G34" i="1"/>
  <c r="E34" i="1"/>
  <c r="D34" i="1"/>
  <c r="AA48" i="1"/>
  <c r="AE48" i="1" s="1"/>
  <c r="V48" i="1"/>
  <c r="U48" i="1"/>
  <c r="R48" i="1"/>
  <c r="F48" i="1"/>
  <c r="F47" i="1"/>
  <c r="R47" i="1"/>
  <c r="U47" i="1"/>
  <c r="V47" i="1"/>
  <c r="AA47" i="1"/>
  <c r="AE47" i="1" s="1"/>
  <c r="F49" i="1"/>
  <c r="H49" i="1"/>
  <c r="J49" i="1"/>
  <c r="L49" i="1"/>
  <c r="N49" i="1"/>
  <c r="P49" i="1"/>
  <c r="R49" i="1"/>
  <c r="T49" i="1"/>
  <c r="U49" i="1"/>
  <c r="V49" i="1"/>
  <c r="AA49" i="1"/>
  <c r="AC49" i="1" s="1"/>
  <c r="D28" i="1"/>
  <c r="G28" i="1"/>
  <c r="N22" i="1"/>
  <c r="H17" i="1"/>
  <c r="U14" i="1"/>
  <c r="U90" i="1"/>
  <c r="U92" i="1"/>
  <c r="U94" i="1"/>
  <c r="U95" i="1"/>
  <c r="V90" i="1"/>
  <c r="V92" i="1"/>
  <c r="W92" i="1" s="1"/>
  <c r="V94" i="1"/>
  <c r="V95" i="1"/>
  <c r="U61" i="1"/>
  <c r="U62" i="1"/>
  <c r="U63" i="1"/>
  <c r="U64" i="1"/>
  <c r="U65" i="1"/>
  <c r="U66" i="1"/>
  <c r="U67" i="1"/>
  <c r="U68" i="1"/>
  <c r="U69" i="1"/>
  <c r="U70" i="1"/>
  <c r="U71" i="1"/>
  <c r="U74" i="1"/>
  <c r="U75" i="1"/>
  <c r="U76" i="1"/>
  <c r="U77" i="1"/>
  <c r="U78" i="1"/>
  <c r="U79" i="1"/>
  <c r="U80" i="1"/>
  <c r="K82" i="1"/>
  <c r="U52" i="1"/>
  <c r="Y82" i="1"/>
  <c r="Y60" i="1"/>
  <c r="Y54" i="1"/>
  <c r="Y34" i="1"/>
  <c r="Y28" i="1"/>
  <c r="Y9" i="1"/>
  <c r="Y11" i="1"/>
  <c r="AD9" i="1"/>
  <c r="AB9" i="1"/>
  <c r="AC10" i="1"/>
  <c r="AE10" i="1"/>
  <c r="AC8" i="1"/>
  <c r="Y5" i="1"/>
  <c r="X5" i="1"/>
  <c r="S5" i="1"/>
  <c r="Q5" i="1"/>
  <c r="O5" i="1"/>
  <c r="M5" i="1"/>
  <c r="K5" i="1"/>
  <c r="I5" i="1"/>
  <c r="G5" i="1"/>
  <c r="E5" i="1"/>
  <c r="AE73" i="1" l="1"/>
  <c r="W95" i="1"/>
  <c r="W47" i="1"/>
  <c r="W48" i="1"/>
  <c r="T5" i="1"/>
  <c r="U51" i="1"/>
  <c r="W53" i="1"/>
  <c r="AA51" i="1"/>
  <c r="AE51" i="1" s="1"/>
  <c r="AC53" i="1"/>
  <c r="AC52" i="1"/>
  <c r="W49" i="1"/>
  <c r="AC47" i="1"/>
  <c r="AC48" i="1"/>
  <c r="AE49" i="1"/>
  <c r="E28" i="1"/>
  <c r="F28" i="1" s="1"/>
  <c r="G11" i="1" l="1"/>
  <c r="G9" i="1"/>
  <c r="AE8" i="1"/>
  <c r="AE7" i="1"/>
  <c r="AC7" i="1"/>
  <c r="AE6" i="1"/>
  <c r="AC6" i="1"/>
  <c r="T8" i="1"/>
  <c r="R8" i="1"/>
  <c r="P8" i="1"/>
  <c r="N8" i="1"/>
  <c r="L8" i="1"/>
  <c r="J8" i="1"/>
  <c r="H8" i="1"/>
  <c r="T7" i="1"/>
  <c r="R7" i="1"/>
  <c r="P7" i="1"/>
  <c r="N7" i="1"/>
  <c r="L7" i="1"/>
  <c r="J7" i="1"/>
  <c r="H7" i="1"/>
  <c r="H6" i="1"/>
  <c r="J6" i="1"/>
  <c r="L6" i="1"/>
  <c r="N6" i="1"/>
  <c r="P6" i="1"/>
  <c r="R6" i="1"/>
  <c r="T6" i="1"/>
  <c r="R5" i="1"/>
  <c r="P5" i="1"/>
  <c r="N5" i="1"/>
  <c r="L5" i="1"/>
  <c r="J5" i="1"/>
  <c r="H5" i="1"/>
  <c r="D5" i="1"/>
  <c r="F5" i="1" s="1"/>
  <c r="F95" i="1"/>
  <c r="F94" i="1"/>
  <c r="F92" i="1"/>
  <c r="F90" i="1"/>
  <c r="F88" i="1"/>
  <c r="F87" i="1"/>
  <c r="F86" i="1"/>
  <c r="F85" i="1"/>
  <c r="F84" i="1"/>
  <c r="F83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2" i="1"/>
  <c r="F50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8" i="1"/>
  <c r="F7" i="1"/>
  <c r="F6" i="1"/>
  <c r="AB93" i="1" l="1"/>
  <c r="H95" i="1" l="1"/>
  <c r="J95" i="1"/>
  <c r="AA95" i="1"/>
  <c r="AE95" i="1" s="1"/>
  <c r="R95" i="1"/>
  <c r="P95" i="1"/>
  <c r="N95" i="1"/>
  <c r="L95" i="1"/>
  <c r="AA94" i="1"/>
  <c r="R94" i="1"/>
  <c r="N94" i="1"/>
  <c r="L94" i="1"/>
  <c r="J94" i="1"/>
  <c r="H94" i="1"/>
  <c r="AD93" i="1"/>
  <c r="X93" i="1"/>
  <c r="U93" i="1"/>
  <c r="S93" i="1"/>
  <c r="Q93" i="1"/>
  <c r="O93" i="1"/>
  <c r="M93" i="1"/>
  <c r="K93" i="1"/>
  <c r="I93" i="1"/>
  <c r="G93" i="1"/>
  <c r="E93" i="1"/>
  <c r="D93" i="1"/>
  <c r="AA93" i="1" l="1"/>
  <c r="AC93" i="1" s="1"/>
  <c r="H93" i="1"/>
  <c r="P93" i="1"/>
  <c r="J93" i="1"/>
  <c r="F93" i="1"/>
  <c r="W94" i="1"/>
  <c r="V93" i="1"/>
  <c r="W93" i="1" s="1"/>
  <c r="L93" i="1"/>
  <c r="T93" i="1"/>
  <c r="R93" i="1"/>
  <c r="N93" i="1"/>
  <c r="AC94" i="1"/>
  <c r="AE94" i="1"/>
  <c r="AC95" i="1"/>
  <c r="AA92" i="1"/>
  <c r="AE92" i="1" s="1"/>
  <c r="V91" i="1"/>
  <c r="R92" i="1"/>
  <c r="P92" i="1"/>
  <c r="N92" i="1"/>
  <c r="AD91" i="1"/>
  <c r="AB91" i="1"/>
  <c r="Y91" i="1"/>
  <c r="X91" i="1"/>
  <c r="S91" i="1"/>
  <c r="Q91" i="1"/>
  <c r="O91" i="1"/>
  <c r="M91" i="1"/>
  <c r="K91" i="1"/>
  <c r="I91" i="1"/>
  <c r="G91" i="1"/>
  <c r="E91" i="1"/>
  <c r="D91" i="1"/>
  <c r="AE93" i="1" l="1"/>
  <c r="F91" i="1"/>
  <c r="U91" i="1"/>
  <c r="AA91" i="1"/>
  <c r="AC91" i="1" s="1"/>
  <c r="T91" i="1"/>
  <c r="N91" i="1"/>
  <c r="J91" i="1"/>
  <c r="R91" i="1"/>
  <c r="Z91" i="1"/>
  <c r="AC92" i="1"/>
  <c r="H91" i="1"/>
  <c r="L91" i="1"/>
  <c r="P91" i="1"/>
  <c r="R90" i="1"/>
  <c r="N90" i="1"/>
  <c r="L90" i="1"/>
  <c r="J90" i="1"/>
  <c r="H90" i="1"/>
  <c r="AD89" i="1"/>
  <c r="AB89" i="1"/>
  <c r="Y89" i="1"/>
  <c r="Y96" i="1" s="1"/>
  <c r="X89" i="1"/>
  <c r="S89" i="1"/>
  <c r="Q89" i="1"/>
  <c r="M89" i="1"/>
  <c r="K89" i="1"/>
  <c r="I89" i="1"/>
  <c r="G89" i="1"/>
  <c r="E89" i="1"/>
  <c r="D89" i="1"/>
  <c r="F89" i="1" l="1"/>
  <c r="AE91" i="1"/>
  <c r="H89" i="1"/>
  <c r="R89" i="1"/>
  <c r="J89" i="1"/>
  <c r="T89" i="1"/>
  <c r="L89" i="1"/>
  <c r="U89" i="1"/>
  <c r="N89" i="1"/>
  <c r="V89" i="1"/>
  <c r="AA90" i="1"/>
  <c r="O89" i="1"/>
  <c r="P89" i="1" s="1"/>
  <c r="P90" i="1"/>
  <c r="W90" i="1" l="1"/>
  <c r="W89" i="1"/>
  <c r="AE90" i="1"/>
  <c r="AC90" i="1"/>
  <c r="AA89" i="1"/>
  <c r="AA88" i="1"/>
  <c r="AE88" i="1" s="1"/>
  <c r="V88" i="1"/>
  <c r="U88" i="1"/>
  <c r="T88" i="1"/>
  <c r="R88" i="1"/>
  <c r="P88" i="1"/>
  <c r="N88" i="1"/>
  <c r="L88" i="1"/>
  <c r="J88" i="1"/>
  <c r="H88" i="1"/>
  <c r="AA87" i="1"/>
  <c r="AC87" i="1" s="1"/>
  <c r="V87" i="1"/>
  <c r="U87" i="1"/>
  <c r="T87" i="1"/>
  <c r="R87" i="1"/>
  <c r="P87" i="1"/>
  <c r="N87" i="1"/>
  <c r="L87" i="1"/>
  <c r="J87" i="1"/>
  <c r="H87" i="1"/>
  <c r="AA86" i="1"/>
  <c r="AE86" i="1" s="1"/>
  <c r="V86" i="1"/>
  <c r="U86" i="1"/>
  <c r="T86" i="1"/>
  <c r="R86" i="1"/>
  <c r="P86" i="1"/>
  <c r="N86" i="1"/>
  <c r="L86" i="1"/>
  <c r="J86" i="1"/>
  <c r="H86" i="1"/>
  <c r="AA85" i="1"/>
  <c r="AC85" i="1" s="1"/>
  <c r="V85" i="1"/>
  <c r="U85" i="1"/>
  <c r="T85" i="1"/>
  <c r="R85" i="1"/>
  <c r="P85" i="1"/>
  <c r="N85" i="1"/>
  <c r="L85" i="1"/>
  <c r="J85" i="1"/>
  <c r="H85" i="1"/>
  <c r="AA84" i="1"/>
  <c r="AE84" i="1" s="1"/>
  <c r="V84" i="1"/>
  <c r="U84" i="1"/>
  <c r="T84" i="1"/>
  <c r="R84" i="1"/>
  <c r="P84" i="1"/>
  <c r="N84" i="1"/>
  <c r="L84" i="1"/>
  <c r="J84" i="1"/>
  <c r="H84" i="1"/>
  <c r="AA83" i="1"/>
  <c r="V83" i="1"/>
  <c r="U83" i="1"/>
  <c r="T83" i="1"/>
  <c r="R83" i="1"/>
  <c r="P83" i="1"/>
  <c r="N83" i="1"/>
  <c r="L83" i="1"/>
  <c r="J83" i="1"/>
  <c r="H83" i="1"/>
  <c r="AD82" i="1"/>
  <c r="AB82" i="1"/>
  <c r="X82" i="1"/>
  <c r="S82" i="1"/>
  <c r="Q82" i="1"/>
  <c r="O82" i="1"/>
  <c r="M82" i="1"/>
  <c r="I82" i="1"/>
  <c r="G82" i="1"/>
  <c r="E82" i="1"/>
  <c r="D82" i="1"/>
  <c r="W86" i="1" l="1"/>
  <c r="U82" i="1"/>
  <c r="W88" i="1"/>
  <c r="V82" i="1"/>
  <c r="W87" i="1"/>
  <c r="AE85" i="1"/>
  <c r="T82" i="1"/>
  <c r="F82" i="1"/>
  <c r="AE87" i="1"/>
  <c r="W84" i="1"/>
  <c r="W85" i="1"/>
  <c r="N82" i="1"/>
  <c r="AA82" i="1"/>
  <c r="AC82" i="1" s="1"/>
  <c r="J82" i="1"/>
  <c r="R82" i="1"/>
  <c r="AC83" i="1"/>
  <c r="W83" i="1"/>
  <c r="AE83" i="1"/>
  <c r="AC89" i="1"/>
  <c r="AE89" i="1"/>
  <c r="AC84" i="1"/>
  <c r="AC86" i="1"/>
  <c r="AC88" i="1"/>
  <c r="H82" i="1"/>
  <c r="L82" i="1"/>
  <c r="P82" i="1"/>
  <c r="AA81" i="1"/>
  <c r="AE81" i="1" s="1"/>
  <c r="V81" i="1"/>
  <c r="W81" i="1" s="1"/>
  <c r="T81" i="1"/>
  <c r="R81" i="1"/>
  <c r="P81" i="1"/>
  <c r="N81" i="1"/>
  <c r="L81" i="1"/>
  <c r="J81" i="1"/>
  <c r="H81" i="1"/>
  <c r="AA80" i="1"/>
  <c r="AE80" i="1" s="1"/>
  <c r="V80" i="1"/>
  <c r="T80" i="1"/>
  <c r="R80" i="1"/>
  <c r="P80" i="1"/>
  <c r="N80" i="1"/>
  <c r="L80" i="1"/>
  <c r="J80" i="1"/>
  <c r="H80" i="1"/>
  <c r="AA79" i="1"/>
  <c r="AE79" i="1" s="1"/>
  <c r="V79" i="1"/>
  <c r="W79" i="1" s="1"/>
  <c r="T79" i="1"/>
  <c r="R79" i="1"/>
  <c r="P79" i="1"/>
  <c r="N79" i="1"/>
  <c r="L79" i="1"/>
  <c r="J79" i="1"/>
  <c r="H79" i="1"/>
  <c r="AA78" i="1"/>
  <c r="AE78" i="1" s="1"/>
  <c r="V78" i="1"/>
  <c r="W78" i="1" s="1"/>
  <c r="T78" i="1"/>
  <c r="P78" i="1"/>
  <c r="N78" i="1"/>
  <c r="L78" i="1"/>
  <c r="J78" i="1"/>
  <c r="H78" i="1"/>
  <c r="AA77" i="1"/>
  <c r="AE77" i="1" s="1"/>
  <c r="V77" i="1"/>
  <c r="T77" i="1"/>
  <c r="R77" i="1"/>
  <c r="P77" i="1"/>
  <c r="N77" i="1"/>
  <c r="L77" i="1"/>
  <c r="H77" i="1"/>
  <c r="AA76" i="1"/>
  <c r="AE76" i="1" s="1"/>
  <c r="V76" i="1"/>
  <c r="T76" i="1"/>
  <c r="R76" i="1"/>
  <c r="P76" i="1"/>
  <c r="N76" i="1"/>
  <c r="L76" i="1"/>
  <c r="J76" i="1"/>
  <c r="H76" i="1"/>
  <c r="V75" i="1"/>
  <c r="T75" i="1"/>
  <c r="R75" i="1"/>
  <c r="P75" i="1"/>
  <c r="N75" i="1"/>
  <c r="L75" i="1"/>
  <c r="J75" i="1"/>
  <c r="H75" i="1"/>
  <c r="AA74" i="1"/>
  <c r="AC74" i="1" s="1"/>
  <c r="V74" i="1"/>
  <c r="T74" i="1"/>
  <c r="R74" i="1"/>
  <c r="P74" i="1"/>
  <c r="N74" i="1"/>
  <c r="L74" i="1"/>
  <c r="J74" i="1"/>
  <c r="H74" i="1"/>
  <c r="AA72" i="1"/>
  <c r="AC72" i="1" s="1"/>
  <c r="V72" i="1"/>
  <c r="T72" i="1"/>
  <c r="R72" i="1"/>
  <c r="P72" i="1"/>
  <c r="N72" i="1"/>
  <c r="L72" i="1"/>
  <c r="J72" i="1"/>
  <c r="H72" i="1"/>
  <c r="AA71" i="1"/>
  <c r="AC71" i="1" s="1"/>
  <c r="V71" i="1"/>
  <c r="T71" i="1"/>
  <c r="R71" i="1"/>
  <c r="P71" i="1"/>
  <c r="N71" i="1"/>
  <c r="L71" i="1"/>
  <c r="J71" i="1"/>
  <c r="H71" i="1"/>
  <c r="AA70" i="1"/>
  <c r="AC70" i="1" s="1"/>
  <c r="V70" i="1"/>
  <c r="T70" i="1"/>
  <c r="R70" i="1"/>
  <c r="P70" i="1"/>
  <c r="N70" i="1"/>
  <c r="L70" i="1"/>
  <c r="J70" i="1"/>
  <c r="H70" i="1"/>
  <c r="AA69" i="1"/>
  <c r="AC69" i="1" s="1"/>
  <c r="V69" i="1"/>
  <c r="T69" i="1"/>
  <c r="R69" i="1"/>
  <c r="P69" i="1"/>
  <c r="N69" i="1"/>
  <c r="L69" i="1"/>
  <c r="J69" i="1"/>
  <c r="H69" i="1"/>
  <c r="AA68" i="1"/>
  <c r="AC68" i="1" s="1"/>
  <c r="V68" i="1"/>
  <c r="T68" i="1"/>
  <c r="R68" i="1"/>
  <c r="P68" i="1"/>
  <c r="N68" i="1"/>
  <c r="L68" i="1"/>
  <c r="J68" i="1"/>
  <c r="H68" i="1"/>
  <c r="AA67" i="1"/>
  <c r="AC67" i="1" s="1"/>
  <c r="V67" i="1"/>
  <c r="T67" i="1"/>
  <c r="R67" i="1"/>
  <c r="P67" i="1"/>
  <c r="N67" i="1"/>
  <c r="L67" i="1"/>
  <c r="J67" i="1"/>
  <c r="H67" i="1"/>
  <c r="AA66" i="1"/>
  <c r="AE66" i="1" s="1"/>
  <c r="V66" i="1"/>
  <c r="W66" i="1" s="1"/>
  <c r="T66" i="1"/>
  <c r="R66" i="1"/>
  <c r="P66" i="1"/>
  <c r="N66" i="1"/>
  <c r="L66" i="1"/>
  <c r="J66" i="1"/>
  <c r="H66" i="1"/>
  <c r="AA65" i="1"/>
  <c r="AC65" i="1" s="1"/>
  <c r="V65" i="1"/>
  <c r="T65" i="1"/>
  <c r="R65" i="1"/>
  <c r="P65" i="1"/>
  <c r="N65" i="1"/>
  <c r="L65" i="1"/>
  <c r="J65" i="1"/>
  <c r="H65" i="1"/>
  <c r="AA64" i="1"/>
  <c r="AC64" i="1" s="1"/>
  <c r="V64" i="1"/>
  <c r="W64" i="1" s="1"/>
  <c r="T64" i="1"/>
  <c r="R64" i="1"/>
  <c r="P64" i="1"/>
  <c r="N64" i="1"/>
  <c r="L64" i="1"/>
  <c r="J64" i="1"/>
  <c r="H64" i="1"/>
  <c r="AA63" i="1"/>
  <c r="AC63" i="1" s="1"/>
  <c r="V63" i="1"/>
  <c r="T63" i="1"/>
  <c r="R63" i="1"/>
  <c r="P63" i="1"/>
  <c r="N63" i="1"/>
  <c r="L63" i="1"/>
  <c r="J63" i="1"/>
  <c r="H63" i="1"/>
  <c r="AA62" i="1"/>
  <c r="AC62" i="1" s="1"/>
  <c r="V62" i="1"/>
  <c r="T62" i="1"/>
  <c r="R62" i="1"/>
  <c r="P62" i="1"/>
  <c r="N62" i="1"/>
  <c r="L62" i="1"/>
  <c r="J62" i="1"/>
  <c r="H62" i="1"/>
  <c r="AA61" i="1"/>
  <c r="AC61" i="1" s="1"/>
  <c r="V61" i="1"/>
  <c r="T61" i="1"/>
  <c r="R61" i="1"/>
  <c r="P61" i="1"/>
  <c r="N61" i="1"/>
  <c r="L61" i="1"/>
  <c r="J61" i="1"/>
  <c r="H61" i="1"/>
  <c r="AD60" i="1"/>
  <c r="AB60" i="1"/>
  <c r="S60" i="1"/>
  <c r="Q60" i="1"/>
  <c r="O60" i="1"/>
  <c r="M60" i="1"/>
  <c r="K60" i="1"/>
  <c r="I60" i="1"/>
  <c r="G60" i="1"/>
  <c r="E60" i="1"/>
  <c r="W82" i="1" l="1"/>
  <c r="F60" i="1"/>
  <c r="R60" i="1"/>
  <c r="V60" i="1"/>
  <c r="W75" i="1"/>
  <c r="W77" i="1"/>
  <c r="W70" i="1"/>
  <c r="AE63" i="1"/>
  <c r="W62" i="1"/>
  <c r="W67" i="1"/>
  <c r="AC78" i="1"/>
  <c r="W80" i="1"/>
  <c r="N60" i="1"/>
  <c r="AE71" i="1"/>
  <c r="W72" i="1"/>
  <c r="W76" i="1"/>
  <c r="J60" i="1"/>
  <c r="P60" i="1"/>
  <c r="L60" i="1"/>
  <c r="AE61" i="1"/>
  <c r="W65" i="1"/>
  <c r="AE69" i="1"/>
  <c r="W74" i="1"/>
  <c r="AC80" i="1"/>
  <c r="H60" i="1"/>
  <c r="W63" i="1"/>
  <c r="AE67" i="1"/>
  <c r="W71" i="1"/>
  <c r="T60" i="1"/>
  <c r="W61" i="1"/>
  <c r="AE65" i="1"/>
  <c r="W68" i="1"/>
  <c r="W69" i="1"/>
  <c r="AE74" i="1"/>
  <c r="AE82" i="1"/>
  <c r="AA60" i="1"/>
  <c r="AC60" i="1" s="1"/>
  <c r="AC66" i="1"/>
  <c r="AC76" i="1"/>
  <c r="AE62" i="1"/>
  <c r="AE64" i="1"/>
  <c r="AE68" i="1"/>
  <c r="AE70" i="1"/>
  <c r="AE72" i="1"/>
  <c r="AC77" i="1"/>
  <c r="AC79" i="1"/>
  <c r="AC81" i="1"/>
  <c r="U60" i="1"/>
  <c r="W60" i="1" l="1"/>
  <c r="AE60" i="1"/>
  <c r="AA59" i="1"/>
  <c r="AE59" i="1" s="1"/>
  <c r="V59" i="1"/>
  <c r="U59" i="1"/>
  <c r="T59" i="1"/>
  <c r="R59" i="1"/>
  <c r="P59" i="1"/>
  <c r="N59" i="1"/>
  <c r="L59" i="1"/>
  <c r="J59" i="1"/>
  <c r="H59" i="1"/>
  <c r="AA58" i="1"/>
  <c r="AE58" i="1" s="1"/>
  <c r="V58" i="1"/>
  <c r="U58" i="1"/>
  <c r="T58" i="1"/>
  <c r="R58" i="1"/>
  <c r="P58" i="1"/>
  <c r="N58" i="1"/>
  <c r="L58" i="1"/>
  <c r="J58" i="1"/>
  <c r="H58" i="1"/>
  <c r="AA57" i="1"/>
  <c r="AE57" i="1" s="1"/>
  <c r="V57" i="1"/>
  <c r="U57" i="1"/>
  <c r="T57" i="1"/>
  <c r="R57" i="1"/>
  <c r="P57" i="1"/>
  <c r="N57" i="1"/>
  <c r="L57" i="1"/>
  <c r="J57" i="1"/>
  <c r="H57" i="1"/>
  <c r="AA56" i="1"/>
  <c r="AE56" i="1" s="1"/>
  <c r="V56" i="1"/>
  <c r="U56" i="1"/>
  <c r="T56" i="1"/>
  <c r="R56" i="1"/>
  <c r="P56" i="1"/>
  <c r="N56" i="1"/>
  <c r="L56" i="1"/>
  <c r="J56" i="1"/>
  <c r="H56" i="1"/>
  <c r="V55" i="1"/>
  <c r="U55" i="1"/>
  <c r="T55" i="1"/>
  <c r="R55" i="1"/>
  <c r="P55" i="1"/>
  <c r="N55" i="1"/>
  <c r="L55" i="1"/>
  <c r="J55" i="1"/>
  <c r="H55" i="1"/>
  <c r="AD54" i="1"/>
  <c r="AB54" i="1"/>
  <c r="S54" i="1"/>
  <c r="Q54" i="1"/>
  <c r="O54" i="1"/>
  <c r="M54" i="1"/>
  <c r="K54" i="1"/>
  <c r="I54" i="1"/>
  <c r="G54" i="1"/>
  <c r="G96" i="1" s="1"/>
  <c r="F54" i="1"/>
  <c r="U54" i="1" l="1"/>
  <c r="L54" i="1"/>
  <c r="T54" i="1"/>
  <c r="J54" i="1"/>
  <c r="W56" i="1"/>
  <c r="W59" i="1"/>
  <c r="W55" i="1"/>
  <c r="W57" i="1"/>
  <c r="H54" i="1"/>
  <c r="P54" i="1"/>
  <c r="AC56" i="1"/>
  <c r="R54" i="1"/>
  <c r="AC58" i="1"/>
  <c r="N54" i="1"/>
  <c r="V54" i="1"/>
  <c r="W58" i="1"/>
  <c r="AC57" i="1"/>
  <c r="AC59" i="1"/>
  <c r="AA54" i="1"/>
  <c r="AC54" i="1" s="1"/>
  <c r="W54" i="1" l="1"/>
  <c r="AE54" i="1"/>
  <c r="AE52" i="1" l="1"/>
  <c r="V52" i="1"/>
  <c r="V51" i="1" s="1"/>
  <c r="W51" i="1" s="1"/>
  <c r="R52" i="1"/>
  <c r="P52" i="1"/>
  <c r="N52" i="1"/>
  <c r="L52" i="1"/>
  <c r="J52" i="1"/>
  <c r="H52" i="1"/>
  <c r="V50" i="1"/>
  <c r="U50" i="1"/>
  <c r="T50" i="1"/>
  <c r="R50" i="1"/>
  <c r="P50" i="1"/>
  <c r="N50" i="1"/>
  <c r="L50" i="1"/>
  <c r="J50" i="1"/>
  <c r="H50" i="1"/>
  <c r="AA46" i="1"/>
  <c r="AE46" i="1" s="1"/>
  <c r="V46" i="1"/>
  <c r="U46" i="1"/>
  <c r="T46" i="1"/>
  <c r="R46" i="1"/>
  <c r="P46" i="1"/>
  <c r="N46" i="1"/>
  <c r="L46" i="1"/>
  <c r="J46" i="1"/>
  <c r="H46" i="1"/>
  <c r="AA45" i="1"/>
  <c r="AE45" i="1" s="1"/>
  <c r="V45" i="1"/>
  <c r="U45" i="1"/>
  <c r="T45" i="1"/>
  <c r="R45" i="1"/>
  <c r="P45" i="1"/>
  <c r="N45" i="1"/>
  <c r="L45" i="1"/>
  <c r="J45" i="1"/>
  <c r="H45" i="1"/>
  <c r="AA44" i="1"/>
  <c r="AC44" i="1" s="1"/>
  <c r="V44" i="1"/>
  <c r="U44" i="1"/>
  <c r="T44" i="1"/>
  <c r="R44" i="1"/>
  <c r="P44" i="1"/>
  <c r="N44" i="1"/>
  <c r="L44" i="1"/>
  <c r="J44" i="1"/>
  <c r="H44" i="1"/>
  <c r="AA43" i="1"/>
  <c r="AE43" i="1" s="1"/>
  <c r="V43" i="1"/>
  <c r="U43" i="1"/>
  <c r="T43" i="1"/>
  <c r="R43" i="1"/>
  <c r="P43" i="1"/>
  <c r="N43" i="1"/>
  <c r="L43" i="1"/>
  <c r="J43" i="1"/>
  <c r="H43" i="1"/>
  <c r="AA42" i="1"/>
  <c r="AE42" i="1" s="1"/>
  <c r="V42" i="1"/>
  <c r="U42" i="1"/>
  <c r="T42" i="1"/>
  <c r="R42" i="1"/>
  <c r="P42" i="1"/>
  <c r="N42" i="1"/>
  <c r="L42" i="1"/>
  <c r="J42" i="1"/>
  <c r="H42" i="1"/>
  <c r="AA41" i="1"/>
  <c r="AE41" i="1" s="1"/>
  <c r="V41" i="1"/>
  <c r="U41" i="1"/>
  <c r="T41" i="1"/>
  <c r="R41" i="1"/>
  <c r="P41" i="1"/>
  <c r="N41" i="1"/>
  <c r="L41" i="1"/>
  <c r="J41" i="1"/>
  <c r="H41" i="1"/>
  <c r="AA40" i="1"/>
  <c r="AE40" i="1" s="1"/>
  <c r="V40" i="1"/>
  <c r="U40" i="1"/>
  <c r="T40" i="1"/>
  <c r="R40" i="1"/>
  <c r="P40" i="1"/>
  <c r="N40" i="1"/>
  <c r="L40" i="1"/>
  <c r="J40" i="1"/>
  <c r="H40" i="1"/>
  <c r="AA39" i="1"/>
  <c r="AE39" i="1" s="1"/>
  <c r="V39" i="1"/>
  <c r="U39" i="1"/>
  <c r="T39" i="1"/>
  <c r="R39" i="1"/>
  <c r="P39" i="1"/>
  <c r="N39" i="1"/>
  <c r="L39" i="1"/>
  <c r="J39" i="1"/>
  <c r="H39" i="1"/>
  <c r="AA38" i="1"/>
  <c r="AE38" i="1" s="1"/>
  <c r="V38" i="1"/>
  <c r="U38" i="1"/>
  <c r="T38" i="1"/>
  <c r="R38" i="1"/>
  <c r="P38" i="1"/>
  <c r="N38" i="1"/>
  <c r="L38" i="1"/>
  <c r="J38" i="1"/>
  <c r="H38" i="1"/>
  <c r="AA37" i="1"/>
  <c r="AC37" i="1" s="1"/>
  <c r="V37" i="1"/>
  <c r="U37" i="1"/>
  <c r="T37" i="1"/>
  <c r="R37" i="1"/>
  <c r="P37" i="1"/>
  <c r="N37" i="1"/>
  <c r="L37" i="1"/>
  <c r="J37" i="1"/>
  <c r="H37" i="1"/>
  <c r="AA36" i="1"/>
  <c r="AE36" i="1" s="1"/>
  <c r="V36" i="1"/>
  <c r="U36" i="1"/>
  <c r="T36" i="1"/>
  <c r="R36" i="1"/>
  <c r="P36" i="1"/>
  <c r="N36" i="1"/>
  <c r="L36" i="1"/>
  <c r="J36" i="1"/>
  <c r="H36" i="1"/>
  <c r="AA35" i="1"/>
  <c r="AE35" i="1" s="1"/>
  <c r="V35" i="1"/>
  <c r="U35" i="1"/>
  <c r="T35" i="1"/>
  <c r="R35" i="1"/>
  <c r="P35" i="1"/>
  <c r="N35" i="1"/>
  <c r="L35" i="1"/>
  <c r="J35" i="1"/>
  <c r="H35" i="1"/>
  <c r="AD34" i="1"/>
  <c r="AB34" i="1"/>
  <c r="X34" i="1"/>
  <c r="S34" i="1"/>
  <c r="Q34" i="1"/>
  <c r="O34" i="1"/>
  <c r="M34" i="1"/>
  <c r="K34" i="1"/>
  <c r="W44" i="1" l="1"/>
  <c r="AE50" i="1"/>
  <c r="AC50" i="1"/>
  <c r="F51" i="1"/>
  <c r="N51" i="1"/>
  <c r="W37" i="1"/>
  <c r="W40" i="1"/>
  <c r="W36" i="1"/>
  <c r="W38" i="1"/>
  <c r="W43" i="1"/>
  <c r="W50" i="1"/>
  <c r="W45" i="1"/>
  <c r="T51" i="1"/>
  <c r="U34" i="1"/>
  <c r="AE37" i="1"/>
  <c r="W41" i="1"/>
  <c r="AE44" i="1"/>
  <c r="T34" i="1"/>
  <c r="F34" i="1"/>
  <c r="AC39" i="1"/>
  <c r="J51" i="1"/>
  <c r="V34" i="1"/>
  <c r="W39" i="1"/>
  <c r="R51" i="1"/>
  <c r="N34" i="1"/>
  <c r="AC40" i="1"/>
  <c r="P51" i="1"/>
  <c r="J34" i="1"/>
  <c r="R34" i="1"/>
  <c r="AC35" i="1"/>
  <c r="AC42" i="1"/>
  <c r="L51" i="1"/>
  <c r="W52" i="1"/>
  <c r="W35" i="1"/>
  <c r="W42" i="1"/>
  <c r="H51" i="1"/>
  <c r="AC51" i="1"/>
  <c r="AC46" i="1"/>
  <c r="AA34" i="1"/>
  <c r="AC34" i="1" s="1"/>
  <c r="AC36" i="1"/>
  <c r="AC38" i="1"/>
  <c r="AC41" i="1"/>
  <c r="AC43" i="1"/>
  <c r="AC45" i="1"/>
  <c r="H34" i="1"/>
  <c r="L34" i="1"/>
  <c r="P34" i="1"/>
  <c r="W34" i="1" l="1"/>
  <c r="AE34" i="1"/>
  <c r="AE33" i="1" l="1"/>
  <c r="V33" i="1"/>
  <c r="U33" i="1"/>
  <c r="T33" i="1"/>
  <c r="R33" i="1"/>
  <c r="P33" i="1"/>
  <c r="N33" i="1"/>
  <c r="L33" i="1"/>
  <c r="J33" i="1"/>
  <c r="H33" i="1"/>
  <c r="AA32" i="1"/>
  <c r="AC32" i="1" s="1"/>
  <c r="V32" i="1"/>
  <c r="U32" i="1"/>
  <c r="T32" i="1"/>
  <c r="R32" i="1"/>
  <c r="P32" i="1"/>
  <c r="N32" i="1"/>
  <c r="L32" i="1"/>
  <c r="J32" i="1"/>
  <c r="H32" i="1"/>
  <c r="AA31" i="1"/>
  <c r="AC31" i="1" s="1"/>
  <c r="V31" i="1"/>
  <c r="U31" i="1"/>
  <c r="T31" i="1"/>
  <c r="R31" i="1"/>
  <c r="P31" i="1"/>
  <c r="N31" i="1"/>
  <c r="L31" i="1"/>
  <c r="J31" i="1"/>
  <c r="H31" i="1"/>
  <c r="AA30" i="1"/>
  <c r="AE30" i="1" s="1"/>
  <c r="V30" i="1"/>
  <c r="U30" i="1"/>
  <c r="T30" i="1"/>
  <c r="R30" i="1"/>
  <c r="P30" i="1"/>
  <c r="N30" i="1"/>
  <c r="L30" i="1"/>
  <c r="J30" i="1"/>
  <c r="H30" i="1"/>
  <c r="AA29" i="1"/>
  <c r="AC29" i="1" s="1"/>
  <c r="V29" i="1"/>
  <c r="U29" i="1"/>
  <c r="T29" i="1"/>
  <c r="R29" i="1"/>
  <c r="P29" i="1"/>
  <c r="N29" i="1"/>
  <c r="L29" i="1"/>
  <c r="J29" i="1"/>
  <c r="H29" i="1"/>
  <c r="AD28" i="1"/>
  <c r="AB28" i="1"/>
  <c r="S28" i="1"/>
  <c r="T28" i="1" s="1"/>
  <c r="Q28" i="1"/>
  <c r="R28" i="1" s="1"/>
  <c r="O28" i="1"/>
  <c r="P28" i="1" s="1"/>
  <c r="M28" i="1"/>
  <c r="N28" i="1" s="1"/>
  <c r="K28" i="1"/>
  <c r="L28" i="1" s="1"/>
  <c r="I28" i="1"/>
  <c r="J28" i="1" s="1"/>
  <c r="H28" i="1"/>
  <c r="AE31" i="1" l="1"/>
  <c r="W33" i="1"/>
  <c r="V28" i="1"/>
  <c r="W32" i="1"/>
  <c r="AE29" i="1"/>
  <c r="W30" i="1"/>
  <c r="W31" i="1"/>
  <c r="AA28" i="1"/>
  <c r="AE28" i="1" s="1"/>
  <c r="AC30" i="1"/>
  <c r="U28" i="1"/>
  <c r="AE32" i="1"/>
  <c r="W29" i="1"/>
  <c r="AC33" i="1"/>
  <c r="U27" i="1"/>
  <c r="U26" i="1"/>
  <c r="U25" i="1"/>
  <c r="U24" i="1"/>
  <c r="AA23" i="1"/>
  <c r="AE23" i="1" s="1"/>
  <c r="V23" i="1"/>
  <c r="U23" i="1"/>
  <c r="T23" i="1"/>
  <c r="R23" i="1"/>
  <c r="P23" i="1"/>
  <c r="N23" i="1"/>
  <c r="L23" i="1"/>
  <c r="J23" i="1"/>
  <c r="H23" i="1"/>
  <c r="AA22" i="1"/>
  <c r="AE22" i="1" s="1"/>
  <c r="V22" i="1"/>
  <c r="U22" i="1"/>
  <c r="T22" i="1"/>
  <c r="R22" i="1"/>
  <c r="P22" i="1"/>
  <c r="L22" i="1"/>
  <c r="J22" i="1"/>
  <c r="H22" i="1"/>
  <c r="AA21" i="1"/>
  <c r="AC21" i="1" s="1"/>
  <c r="V21" i="1"/>
  <c r="U21" i="1"/>
  <c r="T21" i="1"/>
  <c r="R21" i="1"/>
  <c r="P21" i="1"/>
  <c r="N21" i="1"/>
  <c r="L21" i="1"/>
  <c r="J21" i="1"/>
  <c r="H21" i="1"/>
  <c r="AA20" i="1"/>
  <c r="AE20" i="1" s="1"/>
  <c r="V20" i="1"/>
  <c r="U20" i="1"/>
  <c r="T20" i="1"/>
  <c r="R20" i="1"/>
  <c r="P20" i="1"/>
  <c r="N20" i="1"/>
  <c r="L20" i="1"/>
  <c r="J20" i="1"/>
  <c r="H20" i="1"/>
  <c r="AA19" i="1"/>
  <c r="AC19" i="1" s="1"/>
  <c r="V19" i="1"/>
  <c r="U19" i="1"/>
  <c r="T19" i="1"/>
  <c r="R19" i="1"/>
  <c r="P19" i="1"/>
  <c r="N19" i="1"/>
  <c r="L19" i="1"/>
  <c r="J19" i="1"/>
  <c r="H19" i="1"/>
  <c r="AA18" i="1"/>
  <c r="AE18" i="1" s="1"/>
  <c r="V18" i="1"/>
  <c r="U18" i="1"/>
  <c r="T18" i="1"/>
  <c r="R18" i="1"/>
  <c r="P18" i="1"/>
  <c r="N18" i="1"/>
  <c r="L18" i="1"/>
  <c r="J18" i="1"/>
  <c r="H18" i="1"/>
  <c r="AA17" i="1"/>
  <c r="AC17" i="1" s="1"/>
  <c r="V17" i="1"/>
  <c r="U17" i="1"/>
  <c r="T17" i="1"/>
  <c r="R17" i="1"/>
  <c r="P17" i="1"/>
  <c r="N17" i="1"/>
  <c r="L17" i="1"/>
  <c r="J17" i="1"/>
  <c r="AA16" i="1"/>
  <c r="AE16" i="1" s="1"/>
  <c r="V16" i="1"/>
  <c r="U16" i="1"/>
  <c r="T16" i="1"/>
  <c r="R16" i="1"/>
  <c r="P16" i="1"/>
  <c r="N16" i="1"/>
  <c r="L16" i="1"/>
  <c r="J16" i="1"/>
  <c r="H16" i="1"/>
  <c r="AA15" i="1"/>
  <c r="AE15" i="1" s="1"/>
  <c r="V15" i="1"/>
  <c r="U15" i="1"/>
  <c r="T15" i="1"/>
  <c r="R15" i="1"/>
  <c r="P15" i="1"/>
  <c r="N15" i="1"/>
  <c r="L15" i="1"/>
  <c r="J15" i="1"/>
  <c r="H15" i="1"/>
  <c r="AA14" i="1"/>
  <c r="AE14" i="1" s="1"/>
  <c r="V14" i="1"/>
  <c r="T14" i="1"/>
  <c r="R14" i="1"/>
  <c r="P14" i="1"/>
  <c r="N14" i="1"/>
  <c r="L14" i="1"/>
  <c r="J14" i="1"/>
  <c r="H14" i="1"/>
  <c r="AA13" i="1"/>
  <c r="AC13" i="1" s="1"/>
  <c r="V13" i="1"/>
  <c r="U13" i="1"/>
  <c r="T13" i="1"/>
  <c r="R13" i="1"/>
  <c r="P13" i="1"/>
  <c r="N13" i="1"/>
  <c r="L13" i="1"/>
  <c r="J13" i="1"/>
  <c r="H13" i="1"/>
  <c r="AA12" i="1"/>
  <c r="AE12" i="1" s="1"/>
  <c r="V12" i="1"/>
  <c r="U12" i="1"/>
  <c r="T12" i="1"/>
  <c r="R12" i="1"/>
  <c r="P12" i="1"/>
  <c r="N12" i="1"/>
  <c r="L12" i="1"/>
  <c r="J12" i="1"/>
  <c r="H12" i="1"/>
  <c r="AD11" i="1"/>
  <c r="AB11" i="1"/>
  <c r="S11" i="1"/>
  <c r="Q11" i="1"/>
  <c r="O11" i="1"/>
  <c r="M11" i="1"/>
  <c r="K11" i="1"/>
  <c r="I11" i="1"/>
  <c r="E11" i="1"/>
  <c r="D11" i="1"/>
  <c r="N11" i="1" l="1"/>
  <c r="F11" i="1"/>
  <c r="J11" i="1"/>
  <c r="W28" i="1"/>
  <c r="AC20" i="1"/>
  <c r="W20" i="1"/>
  <c r="W21" i="1"/>
  <c r="W23" i="1"/>
  <c r="W13" i="1"/>
  <c r="W17" i="1"/>
  <c r="W12" i="1"/>
  <c r="AC12" i="1"/>
  <c r="AC16" i="1"/>
  <c r="W16" i="1"/>
  <c r="L11" i="1"/>
  <c r="R11" i="1"/>
  <c r="W14" i="1"/>
  <c r="AC18" i="1"/>
  <c r="W19" i="1"/>
  <c r="W22" i="1"/>
  <c r="T11" i="1"/>
  <c r="AC14" i="1"/>
  <c r="W15" i="1"/>
  <c r="W18" i="1"/>
  <c r="P11" i="1"/>
  <c r="V11" i="1"/>
  <c r="H11" i="1"/>
  <c r="AC22" i="1"/>
  <c r="AC23" i="1"/>
  <c r="AC28" i="1"/>
  <c r="AC15" i="1"/>
  <c r="AE13" i="1"/>
  <c r="AE17" i="1"/>
  <c r="AE19" i="1"/>
  <c r="AE21" i="1"/>
  <c r="AA11" i="1"/>
  <c r="AC11" i="1" s="1"/>
  <c r="U11" i="1"/>
  <c r="AA10" i="1"/>
  <c r="V10" i="1"/>
  <c r="V9" i="1" s="1"/>
  <c r="U10" i="1"/>
  <c r="U9" i="1" s="1"/>
  <c r="T10" i="1"/>
  <c r="R10" i="1"/>
  <c r="P10" i="1"/>
  <c r="N10" i="1"/>
  <c r="L10" i="1"/>
  <c r="J10" i="1"/>
  <c r="H10" i="1"/>
  <c r="X9" i="1"/>
  <c r="X96" i="1" s="1"/>
  <c r="S9" i="1"/>
  <c r="Q9" i="1"/>
  <c r="O9" i="1"/>
  <c r="M9" i="1"/>
  <c r="K9" i="1"/>
  <c r="I9" i="1"/>
  <c r="E9" i="1"/>
  <c r="E96" i="1" s="1"/>
  <c r="D9" i="1"/>
  <c r="D96" i="1" s="1"/>
  <c r="F96" i="1" l="1"/>
  <c r="W11" i="1"/>
  <c r="W10" i="1"/>
  <c r="W9" i="1"/>
  <c r="F9" i="1"/>
  <c r="AA9" i="1"/>
  <c r="H9" i="1"/>
  <c r="R9" i="1"/>
  <c r="Q96" i="1"/>
  <c r="P9" i="1"/>
  <c r="O96" i="1"/>
  <c r="L9" i="1"/>
  <c r="K96" i="1"/>
  <c r="T9" i="1"/>
  <c r="S96" i="1"/>
  <c r="J9" i="1"/>
  <c r="I96" i="1"/>
  <c r="N9" i="1"/>
  <c r="M96" i="1"/>
  <c r="AE11" i="1"/>
  <c r="AA8" i="1"/>
  <c r="V8" i="1"/>
  <c r="U8" i="1"/>
  <c r="AA7" i="1"/>
  <c r="V7" i="1"/>
  <c r="U7" i="1"/>
  <c r="AA6" i="1"/>
  <c r="V6" i="1"/>
  <c r="U6" i="1"/>
  <c r="AD5" i="1"/>
  <c r="AB5" i="1"/>
  <c r="V5" i="1"/>
  <c r="U5" i="1"/>
  <c r="W5" i="1" l="1"/>
  <c r="W6" i="1"/>
  <c r="W8" i="1"/>
  <c r="AE9" i="1"/>
  <c r="AC9" i="1"/>
  <c r="AD96" i="1"/>
  <c r="AB96" i="1"/>
  <c r="W7" i="1"/>
  <c r="J96" i="1"/>
  <c r="N96" i="1"/>
  <c r="L96" i="1"/>
  <c r="AA5" i="1"/>
  <c r="AA96" i="1" s="1"/>
  <c r="U96" i="1"/>
  <c r="H96" i="1"/>
  <c r="V96" i="1"/>
  <c r="T96" i="1"/>
  <c r="P96" i="1"/>
  <c r="R96" i="1"/>
  <c r="AC5" i="1" l="1"/>
  <c r="AE5" i="1"/>
  <c r="AC96" i="1"/>
  <c r="AE96" i="1"/>
  <c r="W96" i="1"/>
</calcChain>
</file>

<file path=xl/sharedStrings.xml><?xml version="1.0" encoding="utf-8"?>
<sst xmlns="http://schemas.openxmlformats.org/spreadsheetml/2006/main" count="236" uniqueCount="128">
  <si>
    <t>ส่วนงานวิชาการ/หลักสูตร</t>
  </si>
  <si>
    <t>ระดับ</t>
  </si>
  <si>
    <t>จำนวนผู้สำเร็จการศึกษา</t>
  </si>
  <si>
    <t>ผู้ตอบแบบ สอบถาม</t>
  </si>
  <si>
    <t>ร้อยละการตอบแบบสอบ ถาม</t>
  </si>
  <si>
    <t>(1) ไม่มีงานทำก่อนการศึกษา มีงานทำหลังจบการศึกษา</t>
  </si>
  <si>
    <t>(2) ไม่มีงานทำก่อนการศึกษา มีงานทำหลังจบการศึกษาและกำลังศึกษาต่อ</t>
  </si>
  <si>
    <t>(3) ยังไม่ได้มีงานทำ</t>
  </si>
  <si>
    <t>(4) ยังไม่มีงานทำและกำลังศึกษาต่อ</t>
  </si>
  <si>
    <t>(5) มีงานทำก่อนจบการศึกษา อยู่ในสายงานเดิมหลังจบการศึกษา</t>
  </si>
  <si>
    <t>(6) มีงานทำก่อนจบการศึกษา เปลี่ยนสายงานหลังจบการศึกษา</t>
  </si>
  <si>
    <t>(7) มีงานทำก่อนจบการศึกษา อยู่ในสายงานเดิมหลังจบการศึกษา เลื่อนระดับ</t>
  </si>
  <si>
    <t>จำนวนการมีงานทำ 
(คิดเฉพาะ 1,2,6,7 เป็นตัวตั้ง)</t>
  </si>
  <si>
    <t>เงินเดือน</t>
  </si>
  <si>
    <t>จำนวนผู้มีงานทำทั้งหมด (คิดเฉพาะ 1,2,5,6,7)</t>
  </si>
  <si>
    <t>ทำงานตรงสาขา</t>
  </si>
  <si>
    <t>ทำงานไม่ตรงสาขา</t>
  </si>
  <si>
    <t>จำนวน</t>
  </si>
  <si>
    <t>ร้อยละ</t>
  </si>
  <si>
    <t>ตัวตั้ง</t>
  </si>
  <si>
    <t>ตั้งหาร</t>
  </si>
  <si>
    <t>ต่ำสุด</t>
  </si>
  <si>
    <t>สูงสุด</t>
  </si>
  <si>
    <t>เฉลี่ย</t>
  </si>
  <si>
    <t>คณะเทคโนโลยีและการพัฒนาชุมชน</t>
  </si>
  <si>
    <t>วท.บ.</t>
  </si>
  <si>
    <t>เกษตรศาสตร์</t>
  </si>
  <si>
    <t>ป.ตรี</t>
  </si>
  <si>
    <t>สัตวศาสตร์</t>
  </si>
  <si>
    <t>เทคโนโลยีการเกษตรและการพัฒนาชุมชน</t>
  </si>
  <si>
    <t>วท.ม.</t>
  </si>
  <si>
    <t>ป.โท</t>
  </si>
  <si>
    <t>นบ.</t>
  </si>
  <si>
    <t>นิติศาสตร์</t>
  </si>
  <si>
    <t>ศศ.บ.</t>
  </si>
  <si>
    <t>การจัดการทรัพยากรมนุษย์</t>
  </si>
  <si>
    <t>รป.บ.</t>
  </si>
  <si>
    <t>การปกครองท้องถิ่น</t>
  </si>
  <si>
    <t>นศ.บ.</t>
  </si>
  <si>
    <t>นิเทศศาสตร์</t>
  </si>
  <si>
    <t>ประวัติศาสตร์</t>
  </si>
  <si>
    <t>ภาษาจีน</t>
  </si>
  <si>
    <t>ภาษาญี่ปุ่น</t>
  </si>
  <si>
    <t>ภาษาไทย</t>
  </si>
  <si>
    <t>ภาษามลายู</t>
  </si>
  <si>
    <t>ภาษาอังกฤษ</t>
  </si>
  <si>
    <t>ภูมิศาสตร์</t>
  </si>
  <si>
    <t>ศศ.ม.</t>
  </si>
  <si>
    <t>ไทยคดีศึกษา</t>
  </si>
  <si>
    <t>การบริหารและพัฒนาสังคม</t>
  </si>
  <si>
    <t>ปร.ด.</t>
  </si>
  <si>
    <t>วัฒนธรรมศึกษา</t>
  </si>
  <si>
    <t>ป.เอก</t>
  </si>
  <si>
    <t>สบ.</t>
  </si>
  <si>
    <t>สาธารณสุขชุมชน</t>
  </si>
  <si>
    <t>วิทยาศาสตร์การกีฬา</t>
  </si>
  <si>
    <t>พท.บ.</t>
  </si>
  <si>
    <t>การแพทย์แผนไทย</t>
  </si>
  <si>
    <t>อาชีวอนามัยและความปลอดภัย</t>
  </si>
  <si>
    <t>ส.ม.</t>
  </si>
  <si>
    <t>สาธารณสุขศาสตรมหาบัณฑิต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</si>
  <si>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</si>
  <si>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</si>
  <si>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</si>
  <si>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</si>
  <si>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</si>
  <si>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</si>
  <si>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เทคโนโลยีสารสนเทศ</t>
  </si>
  <si>
    <t>ฟิสิกส์</t>
  </si>
  <si>
    <t>วิทยาการคอมพิวเตอร์</t>
  </si>
  <si>
    <t>วิทยาศาสตร์สิ่งแวดล้อม</t>
  </si>
  <si>
    <t>เทคโนโลยีชีวภาพ</t>
  </si>
  <si>
    <t>-</t>
  </si>
  <si>
    <t>วิทยาศาสตรศึกษา</t>
  </si>
  <si>
    <t>ดศ.บ.</t>
  </si>
  <si>
    <t>ดุริยางคศาสตร์ไทย</t>
  </si>
  <si>
    <t>ดุริยางคศาสตร์สากล</t>
  </si>
  <si>
    <t>ทัศนศิลป์</t>
  </si>
  <si>
    <t>ศิลปะการแสดง</t>
  </si>
  <si>
    <t>ศิลปะการออกแบบ</t>
  </si>
  <si>
    <t>ป.บัณฑิต</t>
  </si>
  <si>
    <t>วิชาชีพครู</t>
  </si>
  <si>
    <t>กศ.บ.</t>
  </si>
  <si>
    <t>การศึกษาปฐมวัย</t>
  </si>
  <si>
    <t>พลศึกษา</t>
  </si>
  <si>
    <t>สังคมศึกษา</t>
  </si>
  <si>
    <t>กศ.ม.</t>
  </si>
  <si>
    <t>การบริหารการศึกษา</t>
  </si>
  <si>
    <t>การศึกษาเพื่อพัฒนาทรัพยากรมนุษย์</t>
  </si>
  <si>
    <t>การสอนวิทยาศาสตร์ คณิตศาสตร์ และคอมพิวเตอร์</t>
  </si>
  <si>
    <t>เทคโนโลยีและสื่อสารการศึกษา</t>
  </si>
  <si>
    <t>หลักสูตรและการสอน</t>
  </si>
  <si>
    <t>จิตวิทยาให้คำปรึกษา</t>
  </si>
  <si>
    <t>คณะเศรษฐศาสตร์และบริหารธุรกิจ</t>
  </si>
  <si>
    <t>บบ.</t>
  </si>
  <si>
    <t>การบัญชี</t>
  </si>
  <si>
    <t>บธ.บ.</t>
  </si>
  <si>
    <t>การตลาด</t>
  </si>
  <si>
    <t>การประกอบการและการจัดการ</t>
  </si>
  <si>
    <t>ศบ.</t>
  </si>
  <si>
    <t>เศรษฐศาสตร์</t>
  </si>
  <si>
    <t>บธ.ม.</t>
  </si>
  <si>
    <t>การจัดการธุรกิจ</t>
  </si>
  <si>
    <t>คณะนิติศาสตร์</t>
  </si>
  <si>
    <t>คณะมนุษยศาสตร์และสังคมศาสตร์</t>
  </si>
  <si>
    <t>คณะวิทยาการสุขภาพและการกีฬา</t>
  </si>
  <si>
    <t>คณะวิศวกรรมศาสตร์</t>
  </si>
  <si>
    <t>คณะศิลปกรรมศาสตร์</t>
  </si>
  <si>
    <t>คณะศึกษาศาสตร์</t>
  </si>
  <si>
    <t>คณะอุตสาหกรรมเกษตรและชีวภาพ</t>
  </si>
  <si>
    <t>วิทยาศาสตร์และเทคโนโลยีอาหาร</t>
  </si>
  <si>
    <t>บัณฑิตวิทยาลัย</t>
  </si>
  <si>
    <t xml:space="preserve">การพัฒนาที่ยั่งยืน </t>
  </si>
  <si>
    <t>วิทยาลัยการจัดการเพื่อการพัฒนา</t>
  </si>
  <si>
    <t>การจัดการ</t>
  </si>
  <si>
    <t>การบริหารงานตำรวจและกระบวนการยุติธรรม</t>
  </si>
  <si>
    <t>รวม</t>
  </si>
  <si>
    <t>การบริหารและพัฒนาชุมชน</t>
  </si>
  <si>
    <t>บรรณารักษศาสตร์และสารสนเทศศาสตร์</t>
  </si>
  <si>
    <t>วิทยาศาสตร์การประมงและทรัพยากรทางน้ำ</t>
  </si>
  <si>
    <t>วศ.บ.</t>
  </si>
  <si>
    <t xml:space="preserve">วิศวกรรมเมคคาทรอนิกส์ </t>
  </si>
  <si>
    <t xml:space="preserve">วิศวกรรมยางและพอลิเมอร์ </t>
  </si>
  <si>
    <t>ศิลปศึกษา</t>
  </si>
  <si>
    <t>การวัดและประเมินผลทางการศึกษา</t>
  </si>
  <si>
    <t>การค้าสมัยใหม่และนวัตกรรมบริการ</t>
  </si>
  <si>
    <t>กจ.บ.</t>
  </si>
  <si>
    <r>
      <t xml:space="preserve">ผลการวิเคราะห์ภาวะการมีงานทำของบัณฑิต  </t>
    </r>
    <r>
      <rPr>
        <b/>
        <sz val="20"/>
        <color indexed="30"/>
        <rFont val="TH SarabunPSK"/>
        <family val="2"/>
      </rPr>
      <t>ประจำปีการศึกษา 2564 (ผู้สำเร็จการศึกษาในปีการศึกษา 2563)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</si>
</sst>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##0"/>
    <numFmt numFmtId="166" formatCode="#,##0_ ;\-#,##0\ "/>
    <numFmt numFmtId="167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20"/>
      <color rgb="FF0070C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  <charset val="222"/>
    </font>
    <font>
      <b/>
      <sz val="16"/>
      <name val="TH SarabunPSK"/>
      <family val="2"/>
      <charset val="222"/>
    </font>
    <font>
      <b/>
      <sz val="20"/>
      <color indexed="3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10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/>
    </xf>
    <xf numFmtId="2" fontId="5" fillId="3" borderId="7" xfId="1" applyNumberFormat="1" applyFont="1" applyFill="1" applyBorder="1" applyAlignment="1">
      <alignment horizontal="center" vertical="top"/>
    </xf>
    <xf numFmtId="165" fontId="5" fillId="3" borderId="7" xfId="0" applyNumberFormat="1" applyFont="1" applyFill="1" applyBorder="1" applyAlignment="1">
      <alignment horizontal="center" vertical="top"/>
    </xf>
    <xf numFmtId="2" fontId="5" fillId="3" borderId="7" xfId="0" applyNumberFormat="1" applyFont="1" applyFill="1" applyBorder="1" applyAlignment="1">
      <alignment horizontal="center" vertical="top"/>
    </xf>
    <xf numFmtId="1" fontId="5" fillId="4" borderId="7" xfId="0" applyNumberFormat="1" applyFont="1" applyFill="1" applyBorder="1" applyAlignment="1">
      <alignment horizontal="center" vertical="top"/>
    </xf>
    <xf numFmtId="166" fontId="5" fillId="3" borderId="7" xfId="1" applyNumberFormat="1" applyFont="1" applyFill="1" applyBorder="1" applyAlignment="1">
      <alignment horizontal="center" vertical="top"/>
    </xf>
    <xf numFmtId="166" fontId="5" fillId="3" borderId="7" xfId="0" applyNumberFormat="1" applyFont="1" applyFill="1" applyBorder="1" applyAlignment="1">
      <alignment horizontal="center" vertical="top"/>
    </xf>
    <xf numFmtId="1" fontId="5" fillId="3" borderId="7" xfId="0" applyNumberFormat="1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2" fontId="8" fillId="0" borderId="7" xfId="1" applyNumberFormat="1" applyFont="1" applyFill="1" applyBorder="1" applyAlignment="1">
      <alignment horizontal="center" vertical="top"/>
    </xf>
    <xf numFmtId="166" fontId="8" fillId="0" borderId="7" xfId="1" applyNumberFormat="1" applyFont="1" applyFill="1" applyBorder="1" applyAlignment="1">
      <alignment horizontal="center" vertical="top"/>
    </xf>
    <xf numFmtId="165" fontId="8" fillId="0" borderId="7" xfId="2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1" fontId="8" fillId="0" borderId="7" xfId="2" applyNumberFormat="1" applyFont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top"/>
    </xf>
    <xf numFmtId="1" fontId="8" fillId="0" borderId="7" xfId="1" applyNumberFormat="1" applyFont="1" applyFill="1" applyBorder="1" applyAlignment="1">
      <alignment horizontal="center" vertical="top"/>
    </xf>
    <xf numFmtId="0" fontId="8" fillId="0" borderId="7" xfId="2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/>
    <xf numFmtId="2" fontId="8" fillId="0" borderId="7" xfId="1" applyNumberFormat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7" xfId="1" applyNumberFormat="1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2" fontId="5" fillId="3" borderId="7" xfId="1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66" fontId="5" fillId="3" borderId="7" xfId="1" applyNumberFormat="1" applyFont="1" applyFill="1" applyBorder="1" applyAlignment="1">
      <alignment horizontal="center" vertical="center"/>
    </xf>
    <xf numFmtId="166" fontId="5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3" borderId="7" xfId="0" applyFont="1" applyFill="1" applyBorder="1"/>
    <xf numFmtId="0" fontId="5" fillId="3" borderId="7" xfId="0" applyFont="1" applyFill="1" applyBorder="1" applyAlignment="1">
      <alignment horizontal="left" vertical="center"/>
    </xf>
    <xf numFmtId="3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vertical="top"/>
    </xf>
    <xf numFmtId="167" fontId="7" fillId="3" borderId="7" xfId="1" applyNumberFormat="1" applyFont="1" applyFill="1" applyBorder="1" applyAlignment="1">
      <alignment horizontal="center" vertical="center"/>
    </xf>
    <xf numFmtId="167" fontId="7" fillId="3" borderId="7" xfId="1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/>
    </xf>
    <xf numFmtId="167" fontId="10" fillId="3" borderId="7" xfId="1" applyNumberFormat="1" applyFont="1" applyFill="1" applyBorder="1" applyAlignment="1">
      <alignment vertical="center"/>
    </xf>
    <xf numFmtId="2" fontId="11" fillId="3" borderId="7" xfId="1" applyNumberFormat="1" applyFont="1" applyFill="1" applyBorder="1" applyAlignment="1">
      <alignment horizontal="center" vertical="center"/>
    </xf>
    <xf numFmtId="0" fontId="2" fillId="0" borderId="0" xfId="0" applyFont="1"/>
    <xf numFmtId="167" fontId="5" fillId="3" borderId="7" xfId="1" applyNumberFormat="1" applyFont="1" applyFill="1" applyBorder="1" applyAlignment="1">
      <alignment horizontal="center" vertical="center"/>
    </xf>
    <xf numFmtId="166" fontId="10" fillId="3" borderId="7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2" fontId="5" fillId="0" borderId="7" xfId="0" applyNumberFormat="1" applyFont="1" applyFill="1" applyBorder="1" applyAlignment="1">
      <alignment horizontal="center" vertical="top"/>
    </xf>
    <xf numFmtId="165" fontId="8" fillId="0" borderId="7" xfId="0" applyNumberFormat="1" applyFont="1" applyFill="1" applyBorder="1" applyAlignment="1">
      <alignment horizontal="center" vertical="top"/>
    </xf>
    <xf numFmtId="2" fontId="8" fillId="0" borderId="7" xfId="0" applyNumberFormat="1" applyFont="1" applyFill="1" applyBorder="1" applyAlignment="1">
      <alignment horizontal="center" vertical="top"/>
    </xf>
    <xf numFmtId="0" fontId="8" fillId="0" borderId="7" xfId="2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เศร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abSelected="1" zoomScaleNormal="100" workbookViewId="0">
      <selection activeCell="A3" sqref="A3:B4"/>
    </sheetView>
  </sheetViews>
  <sheetFormatPr defaultRowHeight="15"/>
  <cols>
    <col min="2" max="2" width="35.5703125" customWidth="1"/>
    <col min="4" max="4" width="10.140625" bestFit="1" customWidth="1"/>
    <col min="6" max="6" width="10.42578125" customWidth="1"/>
    <col min="22" max="22" width="10.140625" bestFit="1" customWidth="1"/>
    <col min="24" max="24" width="9" customWidth="1"/>
    <col min="25" max="25" width="8.7109375" bestFit="1" customWidth="1"/>
    <col min="26" max="26" width="9.28515625" bestFit="1" customWidth="1"/>
    <col min="27" max="27" width="11.140625" customWidth="1"/>
    <col min="28" max="28" width="8.140625" bestFit="1" customWidth="1"/>
  </cols>
  <sheetData>
    <row r="1" spans="1:31" ht="26.25">
      <c r="A1" s="1" t="s">
        <v>127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</row>
    <row r="2" spans="1:31" ht="26.25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</row>
    <row r="3" spans="1:31" ht="82.5" customHeight="1">
      <c r="A3" s="83" t="s">
        <v>0</v>
      </c>
      <c r="B3" s="84"/>
      <c r="C3" s="87" t="s">
        <v>1</v>
      </c>
      <c r="D3" s="87" t="s">
        <v>2</v>
      </c>
      <c r="E3" s="87" t="s">
        <v>3</v>
      </c>
      <c r="F3" s="89" t="s">
        <v>4</v>
      </c>
      <c r="G3" s="93" t="s">
        <v>5</v>
      </c>
      <c r="H3" s="94"/>
      <c r="I3" s="93" t="s">
        <v>6</v>
      </c>
      <c r="J3" s="94"/>
      <c r="K3" s="93" t="s">
        <v>7</v>
      </c>
      <c r="L3" s="94"/>
      <c r="M3" s="93" t="s">
        <v>8</v>
      </c>
      <c r="N3" s="94"/>
      <c r="O3" s="93" t="s">
        <v>9</v>
      </c>
      <c r="P3" s="94"/>
      <c r="Q3" s="93" t="s">
        <v>10</v>
      </c>
      <c r="R3" s="94"/>
      <c r="S3" s="93" t="s">
        <v>11</v>
      </c>
      <c r="T3" s="94"/>
      <c r="U3" s="93" t="s">
        <v>12</v>
      </c>
      <c r="V3" s="98"/>
      <c r="W3" s="94"/>
      <c r="X3" s="99" t="s">
        <v>13</v>
      </c>
      <c r="Y3" s="100"/>
      <c r="Z3" s="101"/>
      <c r="AA3" s="102" t="s">
        <v>14</v>
      </c>
      <c r="AB3" s="91" t="s">
        <v>15</v>
      </c>
      <c r="AC3" s="92"/>
      <c r="AD3" s="91" t="s">
        <v>16</v>
      </c>
      <c r="AE3" s="92"/>
    </row>
    <row r="4" spans="1:31" ht="26.25" customHeight="1">
      <c r="A4" s="85"/>
      <c r="B4" s="86"/>
      <c r="C4" s="88"/>
      <c r="D4" s="88"/>
      <c r="E4" s="88"/>
      <c r="F4" s="90"/>
      <c r="G4" s="5" t="s">
        <v>17</v>
      </c>
      <c r="H4" s="5" t="s">
        <v>18</v>
      </c>
      <c r="I4" s="5" t="s">
        <v>17</v>
      </c>
      <c r="J4" s="5" t="s">
        <v>18</v>
      </c>
      <c r="K4" s="5" t="s">
        <v>17</v>
      </c>
      <c r="L4" s="5" t="s">
        <v>18</v>
      </c>
      <c r="M4" s="5" t="s">
        <v>17</v>
      </c>
      <c r="N4" s="5" t="s">
        <v>18</v>
      </c>
      <c r="O4" s="6" t="s">
        <v>17</v>
      </c>
      <c r="P4" s="6" t="s">
        <v>18</v>
      </c>
      <c r="Q4" s="6" t="s">
        <v>17</v>
      </c>
      <c r="R4" s="6" t="s">
        <v>18</v>
      </c>
      <c r="S4" s="6" t="s">
        <v>17</v>
      </c>
      <c r="T4" s="6" t="s">
        <v>18</v>
      </c>
      <c r="U4" s="7" t="s">
        <v>19</v>
      </c>
      <c r="V4" s="7" t="s">
        <v>20</v>
      </c>
      <c r="W4" s="7" t="s">
        <v>18</v>
      </c>
      <c r="X4" s="7" t="s">
        <v>21</v>
      </c>
      <c r="Y4" s="7" t="s">
        <v>22</v>
      </c>
      <c r="Z4" s="8" t="s">
        <v>23</v>
      </c>
      <c r="AA4" s="103"/>
      <c r="AB4" s="5" t="s">
        <v>17</v>
      </c>
      <c r="AC4" s="5" t="s">
        <v>18</v>
      </c>
      <c r="AD4" s="5" t="s">
        <v>17</v>
      </c>
      <c r="AE4" s="5" t="s">
        <v>18</v>
      </c>
    </row>
    <row r="5" spans="1:31" ht="21">
      <c r="A5" s="9"/>
      <c r="B5" s="9" t="s">
        <v>24</v>
      </c>
      <c r="C5" s="9"/>
      <c r="D5" s="10">
        <f>SUM(D6:D8)</f>
        <v>84</v>
      </c>
      <c r="E5" s="10">
        <f>SUM(E6:E8)</f>
        <v>69</v>
      </c>
      <c r="F5" s="11">
        <f>E5/D5*100</f>
        <v>82.142857142857139</v>
      </c>
      <c r="G5" s="10">
        <f>SUM(G6:G8)</f>
        <v>19</v>
      </c>
      <c r="H5" s="11">
        <f>G5/E5*100</f>
        <v>27.536231884057973</v>
      </c>
      <c r="I5" s="10">
        <f>SUM(I6:I8)</f>
        <v>1</v>
      </c>
      <c r="J5" s="13">
        <f>I5/E5*100</f>
        <v>1.4492753623188406</v>
      </c>
      <c r="K5" s="10">
        <f>SUM(K6:K8)</f>
        <v>31</v>
      </c>
      <c r="L5" s="13">
        <f>K5/E5*100</f>
        <v>44.927536231884055</v>
      </c>
      <c r="M5" s="10">
        <f>SUM(M6:M8)</f>
        <v>1</v>
      </c>
      <c r="N5" s="13">
        <f>M5/E5*100</f>
        <v>1.4492753623188406</v>
      </c>
      <c r="O5" s="10">
        <f>SUM(O6:O8)</f>
        <v>10</v>
      </c>
      <c r="P5" s="13">
        <f>O5/E5*100</f>
        <v>14.492753623188406</v>
      </c>
      <c r="Q5" s="10">
        <f>SUM(Q6:Q8)</f>
        <v>6</v>
      </c>
      <c r="R5" s="13">
        <f>Q5/E5*100</f>
        <v>8.695652173913043</v>
      </c>
      <c r="S5" s="10">
        <f>SUM(S6:S8)</f>
        <v>1</v>
      </c>
      <c r="T5" s="13">
        <f>S5/E5*100</f>
        <v>1.4492753623188406</v>
      </c>
      <c r="U5" s="14">
        <f>G5+I5+Q5+S5</f>
        <v>27</v>
      </c>
      <c r="V5" s="14">
        <f>E5-M5-O5</f>
        <v>58</v>
      </c>
      <c r="W5" s="13">
        <f>U5/V5*100</f>
        <v>46.551724137931032</v>
      </c>
      <c r="X5" s="15">
        <f>MIN(X6:X8)</f>
        <v>9000</v>
      </c>
      <c r="Y5" s="15">
        <f>MAX(Y6:Y8)</f>
        <v>35000</v>
      </c>
      <c r="Z5" s="16">
        <v>14637</v>
      </c>
      <c r="AA5" s="17">
        <f>SUM(AA6:AA8)</f>
        <v>37</v>
      </c>
      <c r="AB5" s="10">
        <f>SUM(AB6:AB8)</f>
        <v>27</v>
      </c>
      <c r="AC5" s="13">
        <f>AB5/AA5*100</f>
        <v>72.972972972972968</v>
      </c>
      <c r="AD5" s="10">
        <f>SUM(AD6:AD8)</f>
        <v>10</v>
      </c>
      <c r="AE5" s="13">
        <f>AD5/AA5*100</f>
        <v>27.027027027027028</v>
      </c>
    </row>
    <row r="6" spans="1:31" ht="21">
      <c r="A6" s="95" t="s">
        <v>25</v>
      </c>
      <c r="B6" s="18" t="s">
        <v>26</v>
      </c>
      <c r="C6" s="95" t="s">
        <v>27</v>
      </c>
      <c r="D6" s="70">
        <v>21</v>
      </c>
      <c r="E6" s="71">
        <v>19</v>
      </c>
      <c r="F6" s="21">
        <f>E6/D6*100</f>
        <v>90.476190476190482</v>
      </c>
      <c r="G6" s="22">
        <v>4</v>
      </c>
      <c r="H6" s="21">
        <f>G6/E6*100</f>
        <v>21.052631578947366</v>
      </c>
      <c r="I6" s="74">
        <v>0</v>
      </c>
      <c r="J6" s="75">
        <f>I6/E6*100</f>
        <v>0</v>
      </c>
      <c r="K6" s="74">
        <v>13</v>
      </c>
      <c r="L6" s="75">
        <f>K6/E6*100</f>
        <v>68.421052631578945</v>
      </c>
      <c r="M6" s="74">
        <v>0</v>
      </c>
      <c r="N6" s="75">
        <f>M6/E6*100</f>
        <v>0</v>
      </c>
      <c r="O6" s="74">
        <v>1</v>
      </c>
      <c r="P6" s="75">
        <f>O6/E6*100</f>
        <v>5.2631578947368416</v>
      </c>
      <c r="Q6" s="74">
        <v>1</v>
      </c>
      <c r="R6" s="75">
        <f>Q6/E6*100</f>
        <v>5.2631578947368416</v>
      </c>
      <c r="S6" s="74">
        <v>0</v>
      </c>
      <c r="T6" s="75">
        <f>S6/E6*100</f>
        <v>0</v>
      </c>
      <c r="U6" s="26">
        <f>G6+I6+Q6+S6</f>
        <v>5</v>
      </c>
      <c r="V6" s="26">
        <f>E6-M6-O6</f>
        <v>18</v>
      </c>
      <c r="W6" s="24">
        <f>U6/V6*100</f>
        <v>27.777777777777779</v>
      </c>
      <c r="X6" s="22">
        <v>9500</v>
      </c>
      <c r="Y6" s="22">
        <v>18000</v>
      </c>
      <c r="Z6" s="22">
        <v>13883.333333333334</v>
      </c>
      <c r="AA6" s="27">
        <f>G6+I6+O6+Q6+S6</f>
        <v>6</v>
      </c>
      <c r="AB6" s="28">
        <v>2</v>
      </c>
      <c r="AC6" s="73">
        <f>AB6/E6*100</f>
        <v>10.526315789473683</v>
      </c>
      <c r="AD6" s="76">
        <v>4</v>
      </c>
      <c r="AE6" s="73">
        <f>AD6/E6*100</f>
        <v>21.052631578947366</v>
      </c>
    </row>
    <row r="7" spans="1:31" ht="21">
      <c r="A7" s="96"/>
      <c r="B7" s="18" t="s">
        <v>28</v>
      </c>
      <c r="C7" s="96"/>
      <c r="D7" s="72">
        <v>42</v>
      </c>
      <c r="E7" s="71">
        <v>35</v>
      </c>
      <c r="F7" s="21">
        <f t="shared" ref="F7:F8" si="0">E7/D7*100</f>
        <v>83.333333333333343</v>
      </c>
      <c r="G7" s="22">
        <v>11</v>
      </c>
      <c r="H7" s="21">
        <f>G7/E7*100</f>
        <v>31.428571428571427</v>
      </c>
      <c r="I7" s="74">
        <v>1</v>
      </c>
      <c r="J7" s="75">
        <f>I7/E7*100</f>
        <v>2.8571428571428572</v>
      </c>
      <c r="K7" s="74">
        <v>7</v>
      </c>
      <c r="L7" s="75">
        <f>K7/E7*100</f>
        <v>20</v>
      </c>
      <c r="M7" s="74">
        <v>1</v>
      </c>
      <c r="N7" s="75">
        <f>M7/E7*100</f>
        <v>2.8571428571428572</v>
      </c>
      <c r="O7" s="74">
        <v>9</v>
      </c>
      <c r="P7" s="75">
        <f>O7/E7*100</f>
        <v>25.714285714285712</v>
      </c>
      <c r="Q7" s="74">
        <v>5</v>
      </c>
      <c r="R7" s="75">
        <f>Q7/E7*100</f>
        <v>14.285714285714285</v>
      </c>
      <c r="S7" s="74">
        <v>1</v>
      </c>
      <c r="T7" s="75">
        <f>S7/E7*100</f>
        <v>2.8571428571428572</v>
      </c>
      <c r="U7" s="26">
        <f t="shared" ref="U7:U8" si="1">G7+I7+Q7+S7</f>
        <v>18</v>
      </c>
      <c r="V7" s="26">
        <f t="shared" ref="V7:V8" si="2">E7-M7-O7</f>
        <v>25</v>
      </c>
      <c r="W7" s="24">
        <f t="shared" ref="W7:W8" si="3">U7/V7*100</f>
        <v>72</v>
      </c>
      <c r="X7" s="22">
        <v>10000</v>
      </c>
      <c r="Y7" s="22">
        <v>35000</v>
      </c>
      <c r="Z7" s="22">
        <v>15154</v>
      </c>
      <c r="AA7" s="27">
        <f t="shared" ref="AA7:AA8" si="4">G7+I7+O7+Q7+S7</f>
        <v>27</v>
      </c>
      <c r="AB7" s="28">
        <v>23</v>
      </c>
      <c r="AC7" s="73">
        <f t="shared" ref="AC7" si="5">AB7/E7*100</f>
        <v>65.714285714285708</v>
      </c>
      <c r="AD7" s="76">
        <v>4</v>
      </c>
      <c r="AE7" s="73">
        <f t="shared" ref="AE7:AE10" si="6">AD7/E7*100</f>
        <v>11.428571428571429</v>
      </c>
    </row>
    <row r="8" spans="1:31" ht="21">
      <c r="A8" s="97"/>
      <c r="B8" s="18" t="s">
        <v>29</v>
      </c>
      <c r="C8" s="97"/>
      <c r="D8" s="72">
        <v>21</v>
      </c>
      <c r="E8" s="71">
        <v>15</v>
      </c>
      <c r="F8" s="21">
        <f t="shared" si="0"/>
        <v>71.428571428571431</v>
      </c>
      <c r="G8" s="22">
        <v>4</v>
      </c>
      <c r="H8" s="21">
        <f>G8/E8*100</f>
        <v>26.666666666666668</v>
      </c>
      <c r="I8" s="74">
        <v>0</v>
      </c>
      <c r="J8" s="75">
        <f>I8/E8*100</f>
        <v>0</v>
      </c>
      <c r="K8" s="74">
        <v>11</v>
      </c>
      <c r="L8" s="75">
        <f>K8/E8*100</f>
        <v>73.333333333333329</v>
      </c>
      <c r="M8" s="74">
        <v>0</v>
      </c>
      <c r="N8" s="75">
        <f>M8/E8*100</f>
        <v>0</v>
      </c>
      <c r="O8" s="74">
        <v>0</v>
      </c>
      <c r="P8" s="75">
        <f>O8/E8*100</f>
        <v>0</v>
      </c>
      <c r="Q8" s="74">
        <v>0</v>
      </c>
      <c r="R8" s="75">
        <f>Q8/E8*100</f>
        <v>0</v>
      </c>
      <c r="S8" s="74">
        <v>0</v>
      </c>
      <c r="T8" s="75">
        <f>S8/E8*100</f>
        <v>0</v>
      </c>
      <c r="U8" s="26">
        <f t="shared" si="1"/>
        <v>4</v>
      </c>
      <c r="V8" s="26">
        <f t="shared" si="2"/>
        <v>15</v>
      </c>
      <c r="W8" s="24">
        <f t="shared" si="3"/>
        <v>26.666666666666668</v>
      </c>
      <c r="X8" s="22">
        <v>9000</v>
      </c>
      <c r="Y8" s="22">
        <v>16000</v>
      </c>
      <c r="Z8" s="22">
        <v>11667</v>
      </c>
      <c r="AA8" s="27">
        <f t="shared" si="4"/>
        <v>4</v>
      </c>
      <c r="AB8" s="28">
        <v>2</v>
      </c>
      <c r="AC8" s="73">
        <f>AB8/E8*100</f>
        <v>13.333333333333334</v>
      </c>
      <c r="AD8" s="76">
        <v>2</v>
      </c>
      <c r="AE8" s="73">
        <f t="shared" si="6"/>
        <v>13.333333333333334</v>
      </c>
    </row>
    <row r="9" spans="1:31" ht="21">
      <c r="A9" s="42"/>
      <c r="B9" s="43" t="s">
        <v>103</v>
      </c>
      <c r="C9" s="42"/>
      <c r="D9" s="42">
        <f>SUM(D10:D10)</f>
        <v>385</v>
      </c>
      <c r="E9" s="42">
        <f>SUM(E10:E10)</f>
        <v>275</v>
      </c>
      <c r="F9" s="11">
        <f>E9/D9*100</f>
        <v>71.428571428571431</v>
      </c>
      <c r="G9" s="45">
        <f>SUM(G10:G10)</f>
        <v>43</v>
      </c>
      <c r="H9" s="44">
        <f t="shared" ref="H9:H14" si="7">G9*100/E9</f>
        <v>15.636363636363637</v>
      </c>
      <c r="I9" s="45">
        <f>SUM(I10:I10)</f>
        <v>15</v>
      </c>
      <c r="J9" s="46">
        <f>I9*100/E9</f>
        <v>5.4545454545454541</v>
      </c>
      <c r="K9" s="45">
        <f>SUM(K10:K10)</f>
        <v>123</v>
      </c>
      <c r="L9" s="46">
        <f>K9*100/E9</f>
        <v>44.727272727272727</v>
      </c>
      <c r="M9" s="45">
        <f>SUM(M10:M10)</f>
        <v>64</v>
      </c>
      <c r="N9" s="46">
        <f>M9*100/E9</f>
        <v>23.272727272727273</v>
      </c>
      <c r="O9" s="45">
        <f>SUM(O10:O10)</f>
        <v>14</v>
      </c>
      <c r="P9" s="46">
        <f>O9*100/E9</f>
        <v>5.0909090909090908</v>
      </c>
      <c r="Q9" s="45">
        <f>SUM(Q10:Q10)</f>
        <v>15</v>
      </c>
      <c r="R9" s="46">
        <f>Q9*100/E9</f>
        <v>5.4545454545454541</v>
      </c>
      <c r="S9" s="45">
        <f>SUM(S10:S10)</f>
        <v>1</v>
      </c>
      <c r="T9" s="46">
        <f>S9*100/E9</f>
        <v>0.36363636363636365</v>
      </c>
      <c r="U9" s="47">
        <f>SUM(U10:U10)</f>
        <v>74</v>
      </c>
      <c r="V9" s="47">
        <f>SUM(V10:V10)</f>
        <v>197</v>
      </c>
      <c r="W9" s="13">
        <f>U9/V9*100</f>
        <v>37.56345177664975</v>
      </c>
      <c r="X9" s="48">
        <f>MIN(X10:X10)</f>
        <v>5000</v>
      </c>
      <c r="Y9" s="48">
        <f>MAX(Y10:Y10)</f>
        <v>40000</v>
      </c>
      <c r="Z9" s="49">
        <v>13833</v>
      </c>
      <c r="AA9" s="47">
        <f>SUM(AA10:AA10)</f>
        <v>88</v>
      </c>
      <c r="AB9" s="42">
        <f>SUM(AB10:AB10)</f>
        <v>23</v>
      </c>
      <c r="AC9" s="13">
        <f>AB9/AA9*100</f>
        <v>26.136363636363637</v>
      </c>
      <c r="AD9" s="42">
        <f>SUM(AD10:AD10)</f>
        <v>65</v>
      </c>
      <c r="AE9" s="13">
        <f>AD9/AA9*100</f>
        <v>73.86363636363636</v>
      </c>
    </row>
    <row r="10" spans="1:31" ht="21">
      <c r="A10" s="30" t="s">
        <v>32</v>
      </c>
      <c r="B10" s="31" t="s">
        <v>33</v>
      </c>
      <c r="C10" s="30" t="s">
        <v>27</v>
      </c>
      <c r="D10" s="68">
        <v>385</v>
      </c>
      <c r="E10" s="71">
        <v>275</v>
      </c>
      <c r="F10" s="21">
        <f>E10/D10*100</f>
        <v>71.428571428571431</v>
      </c>
      <c r="G10" s="33">
        <v>43</v>
      </c>
      <c r="H10" s="32">
        <f t="shared" si="7"/>
        <v>15.636363636363637</v>
      </c>
      <c r="I10" s="34">
        <v>15</v>
      </c>
      <c r="J10" s="35">
        <f t="shared" ref="J10" si="8">I10*100/E10</f>
        <v>5.4545454545454541</v>
      </c>
      <c r="K10" s="36">
        <v>123</v>
      </c>
      <c r="L10" s="35">
        <f t="shared" ref="L10" si="9">K10*100/E10</f>
        <v>44.727272727272727</v>
      </c>
      <c r="M10" s="37">
        <v>64</v>
      </c>
      <c r="N10" s="35">
        <f t="shared" ref="N10" si="10">M10*100/E10</f>
        <v>23.272727272727273</v>
      </c>
      <c r="O10" s="37">
        <v>14</v>
      </c>
      <c r="P10" s="35">
        <f t="shared" ref="P10" si="11">O10*100/E10</f>
        <v>5.0909090909090908</v>
      </c>
      <c r="Q10" s="37">
        <v>15</v>
      </c>
      <c r="R10" s="35">
        <f t="shared" ref="R10" si="12">Q10*100/$E10</f>
        <v>5.4545454545454541</v>
      </c>
      <c r="S10" s="37">
        <v>1</v>
      </c>
      <c r="T10" s="35">
        <f t="shared" ref="T10" si="13">S10*100/$E10</f>
        <v>0.36363636363636365</v>
      </c>
      <c r="U10" s="37">
        <f t="shared" ref="U10" si="14">G10+I10+Q10+S10</f>
        <v>74</v>
      </c>
      <c r="V10" s="37">
        <f t="shared" ref="V10" si="15">E10-M10-O10</f>
        <v>197</v>
      </c>
      <c r="W10" s="35">
        <f>U10*100/V10</f>
        <v>37.56345177664975</v>
      </c>
      <c r="X10" s="33">
        <v>5000</v>
      </c>
      <c r="Y10" s="33">
        <v>40000</v>
      </c>
      <c r="Z10" s="33">
        <v>13833</v>
      </c>
      <c r="AA10" s="38">
        <f>SUM(O10+Q10+S10+G10+I10)</f>
        <v>88</v>
      </c>
      <c r="AB10" s="39">
        <v>23</v>
      </c>
      <c r="AC10" s="73">
        <f>AB10/E10*100</f>
        <v>8.3636363636363633</v>
      </c>
      <c r="AD10" s="39">
        <v>65</v>
      </c>
      <c r="AE10" s="73">
        <f t="shared" si="6"/>
        <v>23.636363636363637</v>
      </c>
    </row>
    <row r="11" spans="1:31" ht="21">
      <c r="A11" s="42"/>
      <c r="B11" s="43" t="s">
        <v>104</v>
      </c>
      <c r="C11" s="42"/>
      <c r="D11" s="42">
        <f>SUM(D12:D27)</f>
        <v>571</v>
      </c>
      <c r="E11" s="42">
        <f>SUM(E12:E27)</f>
        <v>364</v>
      </c>
      <c r="F11" s="11">
        <f>E11/D11*100</f>
        <v>63.747810858143609</v>
      </c>
      <c r="G11" s="45">
        <f>SUM(G12:G27)</f>
        <v>124</v>
      </c>
      <c r="H11" s="44">
        <f t="shared" si="7"/>
        <v>34.065934065934066</v>
      </c>
      <c r="I11" s="45">
        <f>SUM(I12:I27)</f>
        <v>9</v>
      </c>
      <c r="J11" s="46">
        <f>I11*100/E11</f>
        <v>2.4725274725274726</v>
      </c>
      <c r="K11" s="45">
        <f>SUM(K12:K27)</f>
        <v>170</v>
      </c>
      <c r="L11" s="46">
        <f>K11*100/E11</f>
        <v>46.703296703296701</v>
      </c>
      <c r="M11" s="45">
        <f>SUM(M12:M27)</f>
        <v>11</v>
      </c>
      <c r="N11" s="46">
        <f>M11*100/E11</f>
        <v>3.0219780219780219</v>
      </c>
      <c r="O11" s="45">
        <f>SUM(O12:O27)</f>
        <v>20</v>
      </c>
      <c r="P11" s="46">
        <f>O11*100/E11</f>
        <v>5.4945054945054945</v>
      </c>
      <c r="Q11" s="45">
        <f>SUM(Q12:Q27)</f>
        <v>22</v>
      </c>
      <c r="R11" s="46">
        <f>Q11*100/E11</f>
        <v>6.0439560439560438</v>
      </c>
      <c r="S11" s="45">
        <f>SUM(S12:S27)</f>
        <v>8</v>
      </c>
      <c r="T11" s="46">
        <f>S11*100/E11</f>
        <v>2.197802197802198</v>
      </c>
      <c r="U11" s="47">
        <f>SUM(U12:U27)</f>
        <v>163</v>
      </c>
      <c r="V11" s="47">
        <f>SUM(V12:V27)</f>
        <v>333</v>
      </c>
      <c r="W11" s="46">
        <f>U11*100/V11</f>
        <v>48.948948948948946</v>
      </c>
      <c r="X11" s="48">
        <f>MIN(X12:X23)</f>
        <v>5000</v>
      </c>
      <c r="Y11" s="48">
        <f>MAX(Y12:Y27)</f>
        <v>50000</v>
      </c>
      <c r="Z11" s="49">
        <v>13980</v>
      </c>
      <c r="AA11" s="42">
        <f>SUM(AA12:AA27)</f>
        <v>183</v>
      </c>
      <c r="AB11" s="42">
        <f>SUM(AB12:AB27)</f>
        <v>70</v>
      </c>
      <c r="AC11" s="46">
        <f>AB11/AA11*100</f>
        <v>38.251366120218577</v>
      </c>
      <c r="AD11" s="42">
        <f>SUM(AD12:AD27)</f>
        <v>113</v>
      </c>
      <c r="AE11" s="46">
        <f>AD11/AA11*100</f>
        <v>61.748633879781423</v>
      </c>
    </row>
    <row r="12" spans="1:31" ht="21">
      <c r="A12" s="30" t="s">
        <v>34</v>
      </c>
      <c r="B12" s="31" t="s">
        <v>35</v>
      </c>
      <c r="C12" s="95" t="s">
        <v>27</v>
      </c>
      <c r="D12" s="41">
        <v>70</v>
      </c>
      <c r="E12" s="30">
        <v>51</v>
      </c>
      <c r="F12" s="21">
        <f t="shared" ref="F12:F27" si="16">E12/D12*100</f>
        <v>72.857142857142847</v>
      </c>
      <c r="G12" s="33">
        <v>17</v>
      </c>
      <c r="H12" s="32">
        <f>G12*100/E12</f>
        <v>33.333333333333336</v>
      </c>
      <c r="I12" s="34">
        <v>2</v>
      </c>
      <c r="J12" s="35">
        <f t="shared" ref="J12:J14" si="17">I12*100/E12</f>
        <v>3.9215686274509802</v>
      </c>
      <c r="K12" s="36">
        <v>22</v>
      </c>
      <c r="L12" s="35">
        <f t="shared" ref="L12:L23" si="18">K12*100/E12</f>
        <v>43.137254901960787</v>
      </c>
      <c r="M12" s="37">
        <v>1</v>
      </c>
      <c r="N12" s="35">
        <f t="shared" ref="N12:N23" si="19">M12*100/E12</f>
        <v>1.9607843137254901</v>
      </c>
      <c r="O12" s="37">
        <v>3</v>
      </c>
      <c r="P12" s="35">
        <f t="shared" ref="P12:P23" si="20">O12*100/E12</f>
        <v>5.882352941176471</v>
      </c>
      <c r="Q12" s="37">
        <v>6</v>
      </c>
      <c r="R12" s="35">
        <f>Q12*100/$E12</f>
        <v>11.764705882352942</v>
      </c>
      <c r="S12" s="37">
        <v>0</v>
      </c>
      <c r="T12" s="35">
        <f t="shared" ref="T12:T23" si="21">S12*100/$E12</f>
        <v>0</v>
      </c>
      <c r="U12" s="37">
        <f>G12+I12+Q12+S12</f>
        <v>25</v>
      </c>
      <c r="V12" s="37">
        <f>E12-M12-O12</f>
        <v>47</v>
      </c>
      <c r="W12" s="35">
        <f>U12*100/V12</f>
        <v>53.191489361702125</v>
      </c>
      <c r="X12" s="33">
        <v>5000</v>
      </c>
      <c r="Y12" s="33">
        <v>20000</v>
      </c>
      <c r="Z12" s="33">
        <v>12178.571428571429</v>
      </c>
      <c r="AA12" s="38">
        <f>(O12+Q12+S12+G12+I12)</f>
        <v>28</v>
      </c>
      <c r="AB12" s="39">
        <v>11</v>
      </c>
      <c r="AC12" s="40">
        <f t="shared" ref="AC12:AC23" si="22">AB12/AA12*100</f>
        <v>39.285714285714285</v>
      </c>
      <c r="AD12" s="39">
        <v>17</v>
      </c>
      <c r="AE12" s="40">
        <f t="shared" ref="AE12:AE23" si="23">AD12/AA12*100</f>
        <v>60.714285714285708</v>
      </c>
    </row>
    <row r="13" spans="1:31" ht="21">
      <c r="A13" s="30" t="s">
        <v>36</v>
      </c>
      <c r="B13" s="31" t="s">
        <v>37</v>
      </c>
      <c r="C13" s="96"/>
      <c r="D13" s="41">
        <v>39</v>
      </c>
      <c r="E13" s="30">
        <v>22</v>
      </c>
      <c r="F13" s="21">
        <f t="shared" si="16"/>
        <v>56.410256410256409</v>
      </c>
      <c r="G13" s="33">
        <v>6</v>
      </c>
      <c r="H13" s="32">
        <f t="shared" si="7"/>
        <v>27.272727272727273</v>
      </c>
      <c r="I13" s="34">
        <v>0</v>
      </c>
      <c r="J13" s="35">
        <f t="shared" si="17"/>
        <v>0</v>
      </c>
      <c r="K13" s="36">
        <v>14</v>
      </c>
      <c r="L13" s="35">
        <f t="shared" si="18"/>
        <v>63.636363636363633</v>
      </c>
      <c r="M13" s="37">
        <v>0</v>
      </c>
      <c r="N13" s="35">
        <f t="shared" si="19"/>
        <v>0</v>
      </c>
      <c r="O13" s="37">
        <v>1</v>
      </c>
      <c r="P13" s="35">
        <f t="shared" si="20"/>
        <v>4.5454545454545459</v>
      </c>
      <c r="Q13" s="37">
        <v>1</v>
      </c>
      <c r="R13" s="35">
        <f t="shared" ref="R13:R23" si="24">Q13*100/$E13</f>
        <v>4.5454545454545459</v>
      </c>
      <c r="S13" s="37">
        <v>0</v>
      </c>
      <c r="T13" s="35">
        <f t="shared" si="21"/>
        <v>0</v>
      </c>
      <c r="U13" s="37">
        <f t="shared" ref="U13" si="25">G13+I13+Q13+S13</f>
        <v>7</v>
      </c>
      <c r="V13" s="37">
        <f t="shared" ref="V13:V23" si="26">E13-M13-O13</f>
        <v>21</v>
      </c>
      <c r="W13" s="35">
        <f>U13*100/V13</f>
        <v>33.333333333333336</v>
      </c>
      <c r="X13" s="33">
        <v>10000</v>
      </c>
      <c r="Y13" s="33">
        <v>20000</v>
      </c>
      <c r="Z13" s="33">
        <v>13250</v>
      </c>
      <c r="AA13" s="38">
        <f>SUM(O13+Q13+S13+G13+I13)</f>
        <v>8</v>
      </c>
      <c r="AB13" s="39">
        <v>3</v>
      </c>
      <c r="AC13" s="40">
        <f t="shared" si="22"/>
        <v>37.5</v>
      </c>
      <c r="AD13" s="39">
        <v>5</v>
      </c>
      <c r="AE13" s="40">
        <f t="shared" si="23"/>
        <v>62.5</v>
      </c>
    </row>
    <row r="14" spans="1:31" ht="21">
      <c r="A14" s="30" t="s">
        <v>34</v>
      </c>
      <c r="B14" s="31" t="s">
        <v>117</v>
      </c>
      <c r="C14" s="96"/>
      <c r="D14" s="41">
        <v>44</v>
      </c>
      <c r="E14" s="30">
        <v>22</v>
      </c>
      <c r="F14" s="21">
        <f t="shared" si="16"/>
        <v>50</v>
      </c>
      <c r="G14" s="33">
        <v>9</v>
      </c>
      <c r="H14" s="32">
        <f t="shared" si="7"/>
        <v>40.909090909090907</v>
      </c>
      <c r="I14" s="33">
        <v>0</v>
      </c>
      <c r="J14" s="35">
        <f t="shared" si="17"/>
        <v>0</v>
      </c>
      <c r="K14" s="36">
        <v>11</v>
      </c>
      <c r="L14" s="35">
        <f t="shared" si="18"/>
        <v>50</v>
      </c>
      <c r="M14" s="37">
        <v>0</v>
      </c>
      <c r="N14" s="35">
        <f t="shared" si="19"/>
        <v>0</v>
      </c>
      <c r="O14" s="37">
        <v>0</v>
      </c>
      <c r="P14" s="35">
        <f t="shared" si="20"/>
        <v>0</v>
      </c>
      <c r="Q14" s="37">
        <v>2</v>
      </c>
      <c r="R14" s="35">
        <f t="shared" si="24"/>
        <v>9.0909090909090917</v>
      </c>
      <c r="S14" s="37">
        <v>0</v>
      </c>
      <c r="T14" s="35">
        <f t="shared" si="21"/>
        <v>0</v>
      </c>
      <c r="U14" s="37">
        <f>G14+I14+Q14+S14</f>
        <v>11</v>
      </c>
      <c r="V14" s="37">
        <f t="shared" si="26"/>
        <v>22</v>
      </c>
      <c r="W14" s="35">
        <f t="shared" ref="W14:W23" si="27">U14*100/V14</f>
        <v>50</v>
      </c>
      <c r="X14" s="33">
        <v>5000</v>
      </c>
      <c r="Y14" s="33">
        <v>19000</v>
      </c>
      <c r="Z14" s="33">
        <v>12709.09090909091</v>
      </c>
      <c r="AA14" s="38">
        <f t="shared" ref="AA14:AA23" si="28">SUM(O14+Q14+S14+G14+I14)</f>
        <v>11</v>
      </c>
      <c r="AB14" s="39">
        <v>2</v>
      </c>
      <c r="AC14" s="40">
        <f t="shared" si="22"/>
        <v>18.181818181818183</v>
      </c>
      <c r="AD14" s="39">
        <v>9</v>
      </c>
      <c r="AE14" s="40">
        <f t="shared" si="23"/>
        <v>81.818181818181827</v>
      </c>
    </row>
    <row r="15" spans="1:31" ht="21">
      <c r="A15" s="30" t="s">
        <v>38</v>
      </c>
      <c r="B15" s="31" t="s">
        <v>39</v>
      </c>
      <c r="C15" s="96"/>
      <c r="D15" s="41">
        <v>31</v>
      </c>
      <c r="E15" s="30">
        <v>9</v>
      </c>
      <c r="F15" s="21">
        <f t="shared" si="16"/>
        <v>29.032258064516132</v>
      </c>
      <c r="G15" s="33">
        <v>3</v>
      </c>
      <c r="H15" s="32">
        <f>G15*100/E15</f>
        <v>33.333333333333336</v>
      </c>
      <c r="I15" s="34">
        <v>0</v>
      </c>
      <c r="J15" s="35">
        <f>I15*100/E15</f>
        <v>0</v>
      </c>
      <c r="K15" s="36">
        <v>4</v>
      </c>
      <c r="L15" s="35">
        <f t="shared" si="18"/>
        <v>44.444444444444443</v>
      </c>
      <c r="M15" s="37">
        <v>0</v>
      </c>
      <c r="N15" s="35">
        <f t="shared" si="19"/>
        <v>0</v>
      </c>
      <c r="O15" s="37">
        <v>0</v>
      </c>
      <c r="P15" s="35">
        <f t="shared" si="20"/>
        <v>0</v>
      </c>
      <c r="Q15" s="37">
        <v>1</v>
      </c>
      <c r="R15" s="35">
        <f t="shared" si="24"/>
        <v>11.111111111111111</v>
      </c>
      <c r="S15" s="37">
        <v>1</v>
      </c>
      <c r="T15" s="35">
        <f t="shared" si="21"/>
        <v>11.111111111111111</v>
      </c>
      <c r="U15" s="37">
        <f>G15+I15+Q15+S15</f>
        <v>5</v>
      </c>
      <c r="V15" s="37">
        <f t="shared" si="26"/>
        <v>9</v>
      </c>
      <c r="W15" s="35">
        <f t="shared" si="27"/>
        <v>55.555555555555557</v>
      </c>
      <c r="X15" s="33">
        <v>15000</v>
      </c>
      <c r="Y15" s="33">
        <v>50000</v>
      </c>
      <c r="Z15" s="33">
        <v>22600</v>
      </c>
      <c r="AA15" s="38">
        <f t="shared" si="28"/>
        <v>5</v>
      </c>
      <c r="AB15" s="39">
        <v>1</v>
      </c>
      <c r="AC15" s="40">
        <f t="shared" si="22"/>
        <v>20</v>
      </c>
      <c r="AD15" s="39">
        <v>4</v>
      </c>
      <c r="AE15" s="40">
        <f t="shared" si="23"/>
        <v>80</v>
      </c>
    </row>
    <row r="16" spans="1:31" ht="21">
      <c r="A16" s="95" t="s">
        <v>34</v>
      </c>
      <c r="B16" s="31" t="s">
        <v>40</v>
      </c>
      <c r="C16" s="96"/>
      <c r="D16" s="41">
        <v>51</v>
      </c>
      <c r="E16" s="41">
        <v>35</v>
      </c>
      <c r="F16" s="21">
        <f t="shared" si="16"/>
        <v>68.627450980392155</v>
      </c>
      <c r="G16" s="41">
        <v>9</v>
      </c>
      <c r="H16" s="32">
        <f t="shared" ref="H16:H23" si="29">G16*100/E16</f>
        <v>25.714285714285715</v>
      </c>
      <c r="I16" s="41">
        <v>1</v>
      </c>
      <c r="J16" s="35">
        <f t="shared" ref="J16:J23" si="30">I16*100/E16</f>
        <v>2.8571428571428572</v>
      </c>
      <c r="K16" s="41">
        <v>17</v>
      </c>
      <c r="L16" s="35">
        <f t="shared" si="18"/>
        <v>48.571428571428569</v>
      </c>
      <c r="M16" s="41">
        <v>0</v>
      </c>
      <c r="N16" s="35">
        <f t="shared" si="19"/>
        <v>0</v>
      </c>
      <c r="O16" s="41">
        <v>2</v>
      </c>
      <c r="P16" s="35">
        <f t="shared" si="20"/>
        <v>5.7142857142857144</v>
      </c>
      <c r="Q16" s="41">
        <v>4</v>
      </c>
      <c r="R16" s="35">
        <f t="shared" si="24"/>
        <v>11.428571428571429</v>
      </c>
      <c r="S16" s="41">
        <v>2</v>
      </c>
      <c r="T16" s="35">
        <f t="shared" si="21"/>
        <v>5.7142857142857144</v>
      </c>
      <c r="U16" s="37">
        <f t="shared" ref="U16:U27" si="31">G16+I16+Q16+S16</f>
        <v>16</v>
      </c>
      <c r="V16" s="37">
        <f t="shared" si="26"/>
        <v>33</v>
      </c>
      <c r="W16" s="35">
        <f t="shared" si="27"/>
        <v>48.484848484848484</v>
      </c>
      <c r="X16" s="33">
        <v>5000</v>
      </c>
      <c r="Y16" s="33">
        <v>30000</v>
      </c>
      <c r="Z16" s="33">
        <v>12202.777777777777</v>
      </c>
      <c r="AA16" s="38">
        <f t="shared" si="28"/>
        <v>18</v>
      </c>
      <c r="AB16" s="39">
        <v>4</v>
      </c>
      <c r="AC16" s="40">
        <f t="shared" si="22"/>
        <v>22.222222222222221</v>
      </c>
      <c r="AD16" s="39">
        <v>14</v>
      </c>
      <c r="AE16" s="40">
        <f t="shared" si="23"/>
        <v>77.777777777777786</v>
      </c>
    </row>
    <row r="17" spans="1:31" ht="21">
      <c r="A17" s="96"/>
      <c r="B17" s="31" t="s">
        <v>41</v>
      </c>
      <c r="C17" s="96"/>
      <c r="D17" s="41">
        <v>80</v>
      </c>
      <c r="E17" s="41">
        <v>59</v>
      </c>
      <c r="F17" s="21">
        <f t="shared" si="16"/>
        <v>73.75</v>
      </c>
      <c r="G17" s="41">
        <v>20</v>
      </c>
      <c r="H17" s="32">
        <f t="shared" si="29"/>
        <v>33.898305084745765</v>
      </c>
      <c r="I17" s="41">
        <v>1</v>
      </c>
      <c r="J17" s="35">
        <f t="shared" si="30"/>
        <v>1.6949152542372881</v>
      </c>
      <c r="K17" s="41">
        <v>31</v>
      </c>
      <c r="L17" s="35">
        <f t="shared" si="18"/>
        <v>52.542372881355931</v>
      </c>
      <c r="M17" s="41">
        <v>2</v>
      </c>
      <c r="N17" s="35">
        <f t="shared" si="19"/>
        <v>3.3898305084745761</v>
      </c>
      <c r="O17" s="41">
        <v>4</v>
      </c>
      <c r="P17" s="35">
        <f t="shared" si="20"/>
        <v>6.7796610169491522</v>
      </c>
      <c r="Q17" s="41">
        <v>0</v>
      </c>
      <c r="R17" s="35">
        <f t="shared" si="24"/>
        <v>0</v>
      </c>
      <c r="S17" s="41">
        <v>1</v>
      </c>
      <c r="T17" s="35">
        <f t="shared" si="21"/>
        <v>1.6949152542372881</v>
      </c>
      <c r="U17" s="37">
        <f t="shared" si="31"/>
        <v>22</v>
      </c>
      <c r="V17" s="37">
        <f t="shared" si="26"/>
        <v>53</v>
      </c>
      <c r="W17" s="35">
        <f t="shared" si="27"/>
        <v>41.509433962264154</v>
      </c>
      <c r="X17" s="33">
        <v>7000</v>
      </c>
      <c r="Y17" s="33">
        <v>40000</v>
      </c>
      <c r="Z17" s="33">
        <v>15519.23076923077</v>
      </c>
      <c r="AA17" s="38">
        <f t="shared" si="28"/>
        <v>26</v>
      </c>
      <c r="AB17" s="39">
        <v>10</v>
      </c>
      <c r="AC17" s="40">
        <f t="shared" si="22"/>
        <v>38.461538461538467</v>
      </c>
      <c r="AD17" s="39">
        <v>16</v>
      </c>
      <c r="AE17" s="40">
        <f t="shared" si="23"/>
        <v>61.53846153846154</v>
      </c>
    </row>
    <row r="18" spans="1:31" ht="21">
      <c r="A18" s="96"/>
      <c r="B18" s="31" t="s">
        <v>42</v>
      </c>
      <c r="C18" s="96"/>
      <c r="D18" s="41">
        <v>32</v>
      </c>
      <c r="E18" s="41">
        <v>18</v>
      </c>
      <c r="F18" s="21">
        <f t="shared" si="16"/>
        <v>56.25</v>
      </c>
      <c r="G18" s="41">
        <v>4</v>
      </c>
      <c r="H18" s="32">
        <f t="shared" si="29"/>
        <v>22.222222222222221</v>
      </c>
      <c r="I18" s="41">
        <v>0</v>
      </c>
      <c r="J18" s="35">
        <f t="shared" si="30"/>
        <v>0</v>
      </c>
      <c r="K18" s="41">
        <v>7</v>
      </c>
      <c r="L18" s="35">
        <f t="shared" si="18"/>
        <v>38.888888888888886</v>
      </c>
      <c r="M18" s="41">
        <v>1</v>
      </c>
      <c r="N18" s="35">
        <f t="shared" si="19"/>
        <v>5.5555555555555554</v>
      </c>
      <c r="O18" s="41">
        <v>3</v>
      </c>
      <c r="P18" s="35">
        <f t="shared" si="20"/>
        <v>16.666666666666668</v>
      </c>
      <c r="Q18" s="41">
        <v>3</v>
      </c>
      <c r="R18" s="35">
        <f t="shared" si="24"/>
        <v>16.666666666666668</v>
      </c>
      <c r="S18" s="41">
        <v>0</v>
      </c>
      <c r="T18" s="35">
        <f t="shared" si="21"/>
        <v>0</v>
      </c>
      <c r="U18" s="37">
        <f t="shared" si="31"/>
        <v>7</v>
      </c>
      <c r="V18" s="37">
        <f t="shared" si="26"/>
        <v>14</v>
      </c>
      <c r="W18" s="35">
        <f t="shared" si="27"/>
        <v>50</v>
      </c>
      <c r="X18" s="33">
        <v>12000</v>
      </c>
      <c r="Y18" s="33">
        <v>20000</v>
      </c>
      <c r="Z18" s="33">
        <v>15667</v>
      </c>
      <c r="AA18" s="38">
        <f t="shared" si="28"/>
        <v>10</v>
      </c>
      <c r="AB18" s="39">
        <v>1</v>
      </c>
      <c r="AC18" s="40">
        <f t="shared" si="22"/>
        <v>10</v>
      </c>
      <c r="AD18" s="39">
        <v>9</v>
      </c>
      <c r="AE18" s="40">
        <f t="shared" si="23"/>
        <v>90</v>
      </c>
    </row>
    <row r="19" spans="1:31" ht="21">
      <c r="A19" s="96"/>
      <c r="B19" s="31" t="s">
        <v>43</v>
      </c>
      <c r="C19" s="96"/>
      <c r="D19" s="41">
        <v>52</v>
      </c>
      <c r="E19" s="41">
        <v>35</v>
      </c>
      <c r="F19" s="21">
        <f t="shared" si="16"/>
        <v>67.307692307692307</v>
      </c>
      <c r="G19" s="41">
        <v>12</v>
      </c>
      <c r="H19" s="32">
        <f t="shared" si="29"/>
        <v>34.285714285714285</v>
      </c>
      <c r="I19" s="41">
        <v>4</v>
      </c>
      <c r="J19" s="35">
        <f t="shared" si="30"/>
        <v>11.428571428571429</v>
      </c>
      <c r="K19" s="41">
        <v>13</v>
      </c>
      <c r="L19" s="35">
        <f>K19*100/E19</f>
        <v>37.142857142857146</v>
      </c>
      <c r="M19" s="41">
        <v>3</v>
      </c>
      <c r="N19" s="35">
        <f t="shared" si="19"/>
        <v>8.5714285714285712</v>
      </c>
      <c r="O19" s="41">
        <v>2</v>
      </c>
      <c r="P19" s="35">
        <f t="shared" si="20"/>
        <v>5.7142857142857144</v>
      </c>
      <c r="Q19" s="41">
        <v>1</v>
      </c>
      <c r="R19" s="35">
        <f t="shared" si="24"/>
        <v>2.8571428571428572</v>
      </c>
      <c r="S19" s="41">
        <v>0</v>
      </c>
      <c r="T19" s="35">
        <f t="shared" si="21"/>
        <v>0</v>
      </c>
      <c r="U19" s="37">
        <f t="shared" si="31"/>
        <v>17</v>
      </c>
      <c r="V19" s="37">
        <f t="shared" si="26"/>
        <v>30</v>
      </c>
      <c r="W19" s="35">
        <f t="shared" si="27"/>
        <v>56.666666666666664</v>
      </c>
      <c r="X19" s="33">
        <v>7000</v>
      </c>
      <c r="Y19" s="33">
        <v>50000</v>
      </c>
      <c r="Z19" s="33">
        <v>13626.315789473685</v>
      </c>
      <c r="AA19" s="38">
        <f t="shared" si="28"/>
        <v>19</v>
      </c>
      <c r="AB19" s="39">
        <v>14</v>
      </c>
      <c r="AC19" s="40">
        <f t="shared" si="22"/>
        <v>73.68421052631578</v>
      </c>
      <c r="AD19" s="39">
        <v>5</v>
      </c>
      <c r="AE19" s="40">
        <f t="shared" si="23"/>
        <v>26.315789473684209</v>
      </c>
    </row>
    <row r="20" spans="1:31" ht="21">
      <c r="A20" s="96"/>
      <c r="B20" s="31" t="s">
        <v>44</v>
      </c>
      <c r="C20" s="96"/>
      <c r="D20" s="41">
        <v>19</v>
      </c>
      <c r="E20" s="41">
        <v>7</v>
      </c>
      <c r="F20" s="21">
        <f t="shared" si="16"/>
        <v>36.84210526315789</v>
      </c>
      <c r="G20" s="41">
        <v>1</v>
      </c>
      <c r="H20" s="32">
        <f t="shared" si="29"/>
        <v>14.285714285714286</v>
      </c>
      <c r="I20" s="41">
        <v>0</v>
      </c>
      <c r="J20" s="35">
        <f t="shared" si="30"/>
        <v>0</v>
      </c>
      <c r="K20" s="41">
        <v>4</v>
      </c>
      <c r="L20" s="35">
        <f t="shared" si="18"/>
        <v>57.142857142857146</v>
      </c>
      <c r="M20" s="41">
        <v>0</v>
      </c>
      <c r="N20" s="35">
        <f t="shared" si="19"/>
        <v>0</v>
      </c>
      <c r="O20" s="41">
        <v>2</v>
      </c>
      <c r="P20" s="35">
        <f t="shared" si="20"/>
        <v>28.571428571428573</v>
      </c>
      <c r="Q20" s="41">
        <v>0</v>
      </c>
      <c r="R20" s="35">
        <f t="shared" si="24"/>
        <v>0</v>
      </c>
      <c r="S20" s="41">
        <v>0</v>
      </c>
      <c r="T20" s="35">
        <f t="shared" si="21"/>
        <v>0</v>
      </c>
      <c r="U20" s="37">
        <f t="shared" si="31"/>
        <v>1</v>
      </c>
      <c r="V20" s="37">
        <f t="shared" si="26"/>
        <v>5</v>
      </c>
      <c r="W20" s="35">
        <f t="shared" si="27"/>
        <v>20</v>
      </c>
      <c r="X20" s="33">
        <v>9000</v>
      </c>
      <c r="Y20" s="33">
        <v>12000</v>
      </c>
      <c r="Z20" s="33">
        <v>10666.666666666666</v>
      </c>
      <c r="AA20" s="38">
        <f t="shared" si="28"/>
        <v>3</v>
      </c>
      <c r="AB20" s="39">
        <v>0</v>
      </c>
      <c r="AC20" s="40">
        <f t="shared" si="22"/>
        <v>0</v>
      </c>
      <c r="AD20" s="39">
        <v>3</v>
      </c>
      <c r="AE20" s="40">
        <f t="shared" si="23"/>
        <v>100</v>
      </c>
    </row>
    <row r="21" spans="1:31" ht="21">
      <c r="A21" s="97"/>
      <c r="B21" s="31" t="s">
        <v>45</v>
      </c>
      <c r="C21" s="96"/>
      <c r="D21" s="41">
        <v>89</v>
      </c>
      <c r="E21" s="41">
        <v>71</v>
      </c>
      <c r="F21" s="21">
        <f t="shared" si="16"/>
        <v>79.775280898876403</v>
      </c>
      <c r="G21" s="41">
        <v>31</v>
      </c>
      <c r="H21" s="32">
        <f t="shared" si="29"/>
        <v>43.661971830985912</v>
      </c>
      <c r="I21" s="41">
        <v>1</v>
      </c>
      <c r="J21" s="35">
        <f t="shared" si="30"/>
        <v>1.408450704225352</v>
      </c>
      <c r="K21" s="41">
        <v>27</v>
      </c>
      <c r="L21" s="35">
        <f t="shared" si="18"/>
        <v>38.028169014084504</v>
      </c>
      <c r="M21" s="41">
        <v>4</v>
      </c>
      <c r="N21" s="35">
        <f t="shared" si="19"/>
        <v>5.6338028169014081</v>
      </c>
      <c r="O21" s="41">
        <v>2</v>
      </c>
      <c r="P21" s="35">
        <f t="shared" si="20"/>
        <v>2.816901408450704</v>
      </c>
      <c r="Q21" s="41">
        <v>3</v>
      </c>
      <c r="R21" s="35">
        <f t="shared" si="24"/>
        <v>4.225352112676056</v>
      </c>
      <c r="S21" s="41">
        <v>3</v>
      </c>
      <c r="T21" s="35">
        <f t="shared" si="21"/>
        <v>4.225352112676056</v>
      </c>
      <c r="U21" s="37">
        <f t="shared" si="31"/>
        <v>38</v>
      </c>
      <c r="V21" s="37">
        <f t="shared" si="26"/>
        <v>65</v>
      </c>
      <c r="W21" s="35">
        <f t="shared" si="27"/>
        <v>58.46153846153846</v>
      </c>
      <c r="X21" s="33">
        <v>5000</v>
      </c>
      <c r="Y21" s="33">
        <v>35000</v>
      </c>
      <c r="Z21" s="33">
        <v>15102.5</v>
      </c>
      <c r="AA21" s="38">
        <f t="shared" si="28"/>
        <v>40</v>
      </c>
      <c r="AB21" s="39">
        <v>18</v>
      </c>
      <c r="AC21" s="40">
        <f t="shared" si="22"/>
        <v>45</v>
      </c>
      <c r="AD21" s="39">
        <v>22</v>
      </c>
      <c r="AE21" s="40">
        <f t="shared" si="23"/>
        <v>55.000000000000007</v>
      </c>
    </row>
    <row r="22" spans="1:31" ht="21">
      <c r="A22" s="30" t="s">
        <v>25</v>
      </c>
      <c r="B22" s="31" t="s">
        <v>46</v>
      </c>
      <c r="C22" s="96"/>
      <c r="D22" s="41">
        <v>26</v>
      </c>
      <c r="E22" s="41">
        <v>14</v>
      </c>
      <c r="F22" s="21">
        <f t="shared" si="16"/>
        <v>53.846153846153847</v>
      </c>
      <c r="G22" s="41">
        <v>8</v>
      </c>
      <c r="H22" s="32">
        <f t="shared" si="29"/>
        <v>57.142857142857146</v>
      </c>
      <c r="I22" s="41">
        <v>0</v>
      </c>
      <c r="J22" s="35">
        <f t="shared" si="30"/>
        <v>0</v>
      </c>
      <c r="K22" s="41">
        <v>6</v>
      </c>
      <c r="L22" s="35">
        <f t="shared" si="18"/>
        <v>42.857142857142854</v>
      </c>
      <c r="M22" s="41">
        <v>0</v>
      </c>
      <c r="N22" s="35">
        <f>M22*100/E22</f>
        <v>0</v>
      </c>
      <c r="O22" s="41">
        <v>0</v>
      </c>
      <c r="P22" s="35">
        <f t="shared" si="20"/>
        <v>0</v>
      </c>
      <c r="Q22" s="41">
        <v>0</v>
      </c>
      <c r="R22" s="35">
        <f t="shared" si="24"/>
        <v>0</v>
      </c>
      <c r="S22" s="41">
        <v>0</v>
      </c>
      <c r="T22" s="35">
        <f t="shared" si="21"/>
        <v>0</v>
      </c>
      <c r="U22" s="37">
        <f t="shared" si="31"/>
        <v>8</v>
      </c>
      <c r="V22" s="37">
        <f t="shared" si="26"/>
        <v>14</v>
      </c>
      <c r="W22" s="35">
        <f t="shared" si="27"/>
        <v>57.142857142857146</v>
      </c>
      <c r="X22" s="33">
        <v>10000</v>
      </c>
      <c r="Y22" s="33">
        <v>15000</v>
      </c>
      <c r="Z22" s="33">
        <v>13187.5</v>
      </c>
      <c r="AA22" s="38">
        <f t="shared" si="28"/>
        <v>8</v>
      </c>
      <c r="AB22" s="39">
        <v>5</v>
      </c>
      <c r="AC22" s="40">
        <f t="shared" si="22"/>
        <v>62.5</v>
      </c>
      <c r="AD22" s="39">
        <v>3</v>
      </c>
      <c r="AE22" s="40">
        <f t="shared" si="23"/>
        <v>37.5</v>
      </c>
    </row>
    <row r="23" spans="1:31" ht="21">
      <c r="A23" s="30" t="s">
        <v>34</v>
      </c>
      <c r="B23" s="31" t="s">
        <v>118</v>
      </c>
      <c r="C23" s="97"/>
      <c r="D23" s="41">
        <v>31</v>
      </c>
      <c r="E23" s="41">
        <v>21</v>
      </c>
      <c r="F23" s="21">
        <f t="shared" si="16"/>
        <v>67.741935483870961</v>
      </c>
      <c r="G23" s="41">
        <v>4</v>
      </c>
      <c r="H23" s="32">
        <f t="shared" si="29"/>
        <v>19.047619047619047</v>
      </c>
      <c r="I23" s="41">
        <v>0</v>
      </c>
      <c r="J23" s="35">
        <f t="shared" si="30"/>
        <v>0</v>
      </c>
      <c r="K23" s="41">
        <v>14</v>
      </c>
      <c r="L23" s="35">
        <f t="shared" si="18"/>
        <v>66.666666666666671</v>
      </c>
      <c r="M23" s="41">
        <v>0</v>
      </c>
      <c r="N23" s="35">
        <f t="shared" si="19"/>
        <v>0</v>
      </c>
      <c r="O23" s="41">
        <v>1</v>
      </c>
      <c r="P23" s="35">
        <f t="shared" si="20"/>
        <v>4.7619047619047619</v>
      </c>
      <c r="Q23" s="41">
        <v>1</v>
      </c>
      <c r="R23" s="35">
        <f t="shared" si="24"/>
        <v>4.7619047619047619</v>
      </c>
      <c r="S23" s="41">
        <v>1</v>
      </c>
      <c r="T23" s="35">
        <f t="shared" si="21"/>
        <v>4.7619047619047619</v>
      </c>
      <c r="U23" s="37">
        <f t="shared" si="31"/>
        <v>6</v>
      </c>
      <c r="V23" s="37">
        <f t="shared" si="26"/>
        <v>20</v>
      </c>
      <c r="W23" s="35">
        <f t="shared" si="27"/>
        <v>30</v>
      </c>
      <c r="X23" s="33">
        <v>9000</v>
      </c>
      <c r="Y23" s="33">
        <v>18000</v>
      </c>
      <c r="Z23" s="33">
        <v>11428.571428571429</v>
      </c>
      <c r="AA23" s="38">
        <f t="shared" si="28"/>
        <v>7</v>
      </c>
      <c r="AB23" s="39">
        <v>1</v>
      </c>
      <c r="AC23" s="40">
        <f t="shared" si="22"/>
        <v>14.285714285714285</v>
      </c>
      <c r="AD23" s="39">
        <v>6</v>
      </c>
      <c r="AE23" s="40">
        <f t="shared" si="23"/>
        <v>85.714285714285708</v>
      </c>
    </row>
    <row r="24" spans="1:31" ht="21">
      <c r="A24" s="95" t="s">
        <v>47</v>
      </c>
      <c r="B24" s="31" t="s">
        <v>48</v>
      </c>
      <c r="C24" s="104" t="s">
        <v>31</v>
      </c>
      <c r="D24" s="41">
        <v>1</v>
      </c>
      <c r="E24" s="41">
        <v>0</v>
      </c>
      <c r="F24" s="21">
        <f t="shared" si="16"/>
        <v>0</v>
      </c>
      <c r="G24" s="41">
        <v>0</v>
      </c>
      <c r="H24" s="32">
        <v>0</v>
      </c>
      <c r="I24" s="69">
        <v>0</v>
      </c>
      <c r="J24" s="32">
        <v>0</v>
      </c>
      <c r="K24" s="69">
        <v>0</v>
      </c>
      <c r="L24" s="32">
        <v>0</v>
      </c>
      <c r="M24" s="69">
        <v>0</v>
      </c>
      <c r="N24" s="32">
        <v>0</v>
      </c>
      <c r="O24" s="69">
        <v>0</v>
      </c>
      <c r="P24" s="32">
        <v>0</v>
      </c>
      <c r="Q24" s="69">
        <v>0</v>
      </c>
      <c r="R24" s="32">
        <v>0</v>
      </c>
      <c r="S24" s="69">
        <v>0</v>
      </c>
      <c r="T24" s="32">
        <v>0</v>
      </c>
      <c r="U24" s="37">
        <f t="shared" si="31"/>
        <v>0</v>
      </c>
      <c r="V24" s="69">
        <v>0</v>
      </c>
      <c r="W24" s="32">
        <v>0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</row>
    <row r="25" spans="1:31" ht="21">
      <c r="A25" s="96"/>
      <c r="B25" s="31" t="s">
        <v>43</v>
      </c>
      <c r="C25" s="105"/>
      <c r="D25" s="41">
        <v>1</v>
      </c>
      <c r="E25" s="41">
        <v>0</v>
      </c>
      <c r="F25" s="21">
        <f t="shared" si="16"/>
        <v>0</v>
      </c>
      <c r="G25" s="69">
        <v>0</v>
      </c>
      <c r="H25" s="32">
        <v>0</v>
      </c>
      <c r="I25" s="69">
        <v>0</v>
      </c>
      <c r="J25" s="32">
        <v>0</v>
      </c>
      <c r="K25" s="69">
        <v>0</v>
      </c>
      <c r="L25" s="32">
        <v>0</v>
      </c>
      <c r="M25" s="69">
        <v>0</v>
      </c>
      <c r="N25" s="32">
        <v>0</v>
      </c>
      <c r="O25" s="69">
        <v>0</v>
      </c>
      <c r="P25" s="32">
        <v>0</v>
      </c>
      <c r="Q25" s="69">
        <v>0</v>
      </c>
      <c r="R25" s="32">
        <v>0</v>
      </c>
      <c r="S25" s="69">
        <v>0</v>
      </c>
      <c r="T25" s="32">
        <v>0</v>
      </c>
      <c r="U25" s="37">
        <f>G25+I25+Q25+S25</f>
        <v>0</v>
      </c>
      <c r="V25" s="69">
        <v>0</v>
      </c>
      <c r="W25" s="32">
        <v>0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</row>
    <row r="26" spans="1:31" ht="21">
      <c r="A26" s="96"/>
      <c r="B26" s="31" t="s">
        <v>49</v>
      </c>
      <c r="C26" s="105"/>
      <c r="D26" s="41">
        <v>2</v>
      </c>
      <c r="E26" s="41">
        <v>0</v>
      </c>
      <c r="F26" s="21">
        <f t="shared" si="16"/>
        <v>0</v>
      </c>
      <c r="G26" s="69">
        <v>0</v>
      </c>
      <c r="H26" s="32">
        <v>0</v>
      </c>
      <c r="I26" s="69">
        <v>0</v>
      </c>
      <c r="J26" s="32">
        <v>0</v>
      </c>
      <c r="K26" s="69">
        <v>0</v>
      </c>
      <c r="L26" s="32">
        <v>0</v>
      </c>
      <c r="M26" s="69">
        <v>0</v>
      </c>
      <c r="N26" s="32">
        <v>0</v>
      </c>
      <c r="O26" s="69">
        <v>0</v>
      </c>
      <c r="P26" s="32">
        <v>0</v>
      </c>
      <c r="Q26" s="69">
        <v>0</v>
      </c>
      <c r="R26" s="32">
        <v>0</v>
      </c>
      <c r="S26" s="69">
        <v>0</v>
      </c>
      <c r="T26" s="32">
        <v>0</v>
      </c>
      <c r="U26" s="37">
        <f t="shared" si="31"/>
        <v>0</v>
      </c>
      <c r="V26" s="69">
        <v>0</v>
      </c>
      <c r="W26" s="32">
        <v>0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</row>
    <row r="27" spans="1:31" ht="21">
      <c r="A27" s="81" t="s">
        <v>50</v>
      </c>
      <c r="B27" s="31" t="s">
        <v>51</v>
      </c>
      <c r="C27" s="80" t="s">
        <v>52</v>
      </c>
      <c r="D27" s="41">
        <v>3</v>
      </c>
      <c r="E27" s="41">
        <v>0</v>
      </c>
      <c r="F27" s="21">
        <f t="shared" si="16"/>
        <v>0</v>
      </c>
      <c r="G27" s="69">
        <v>0</v>
      </c>
      <c r="H27" s="32">
        <v>0</v>
      </c>
      <c r="I27" s="69">
        <v>0</v>
      </c>
      <c r="J27" s="32">
        <v>0</v>
      </c>
      <c r="K27" s="69">
        <v>0</v>
      </c>
      <c r="L27" s="32">
        <v>0</v>
      </c>
      <c r="M27" s="69">
        <v>0</v>
      </c>
      <c r="N27" s="32">
        <v>0</v>
      </c>
      <c r="O27" s="69">
        <v>0</v>
      </c>
      <c r="P27" s="32">
        <v>0</v>
      </c>
      <c r="Q27" s="69">
        <v>0</v>
      </c>
      <c r="R27" s="32">
        <v>0</v>
      </c>
      <c r="S27" s="69">
        <v>0</v>
      </c>
      <c r="T27" s="32">
        <v>0</v>
      </c>
      <c r="U27" s="37">
        <f t="shared" si="31"/>
        <v>0</v>
      </c>
      <c r="V27" s="69">
        <v>0</v>
      </c>
      <c r="W27" s="32">
        <v>0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</row>
    <row r="28" spans="1:31" ht="21">
      <c r="A28" s="9"/>
      <c r="B28" s="53" t="s">
        <v>105</v>
      </c>
      <c r="C28" s="9"/>
      <c r="D28" s="12">
        <f t="shared" ref="D28:E28" si="32">SUM(D29:D33)</f>
        <v>211</v>
      </c>
      <c r="E28" s="12">
        <f t="shared" si="32"/>
        <v>154</v>
      </c>
      <c r="F28" s="11">
        <f>E28/D28*100</f>
        <v>72.985781990521332</v>
      </c>
      <c r="G28" s="12">
        <f>SUM(G29:G33)</f>
        <v>71</v>
      </c>
      <c r="H28" s="11">
        <f>G28*100/E28</f>
        <v>46.103896103896105</v>
      </c>
      <c r="I28" s="12">
        <f>SUM(I29:I33)</f>
        <v>2</v>
      </c>
      <c r="J28" s="13">
        <f>I28*100/E28</f>
        <v>1.2987012987012987</v>
      </c>
      <c r="K28" s="17">
        <f>SUM(K29:K33)</f>
        <v>57</v>
      </c>
      <c r="L28" s="13">
        <f>K28*100/E28</f>
        <v>37.012987012987011</v>
      </c>
      <c r="M28" s="17">
        <f>SUM(M29:M33)</f>
        <v>1</v>
      </c>
      <c r="N28" s="13">
        <f>M28*100/E28</f>
        <v>0.64935064935064934</v>
      </c>
      <c r="O28" s="17">
        <f>SUM(O29:O33)</f>
        <v>11</v>
      </c>
      <c r="P28" s="13">
        <f>O28*100/E28</f>
        <v>7.1428571428571432</v>
      </c>
      <c r="Q28" s="17">
        <f>SUM(Q29:Q33)</f>
        <v>7</v>
      </c>
      <c r="R28" s="13">
        <f>Q28*100/E28</f>
        <v>4.5454545454545459</v>
      </c>
      <c r="S28" s="17">
        <f>SUM(S29:S33)</f>
        <v>5</v>
      </c>
      <c r="T28" s="13">
        <f>S28*100/E28</f>
        <v>3.2467532467532467</v>
      </c>
      <c r="U28" s="17">
        <f>SUM(U29:U33)</f>
        <v>85</v>
      </c>
      <c r="V28" s="17">
        <f>SUM(V29:V33)</f>
        <v>142</v>
      </c>
      <c r="W28" s="13">
        <f>U28*100/V28</f>
        <v>59.859154929577464</v>
      </c>
      <c r="X28" s="15">
        <f>MIN(X29:X33)</f>
        <v>5000</v>
      </c>
      <c r="Y28" s="15">
        <f>MAX(Y29:Y33)</f>
        <v>50000</v>
      </c>
      <c r="Z28" s="16">
        <v>16417</v>
      </c>
      <c r="AA28" s="17">
        <f>SUM(AA29:AA33)</f>
        <v>96</v>
      </c>
      <c r="AB28" s="10">
        <f>SUM(AB29:AB33)</f>
        <v>59</v>
      </c>
      <c r="AC28" s="13">
        <f>AB28/AA28*100</f>
        <v>61.458333333333336</v>
      </c>
      <c r="AD28" s="10">
        <f>SUM(AD29:AD33)</f>
        <v>37</v>
      </c>
      <c r="AE28" s="13">
        <f>AD28/AA28*100</f>
        <v>38.541666666666671</v>
      </c>
    </row>
    <row r="29" spans="1:31" ht="21">
      <c r="A29" s="30" t="s">
        <v>53</v>
      </c>
      <c r="B29" s="31" t="s">
        <v>54</v>
      </c>
      <c r="C29" s="95" t="s">
        <v>27</v>
      </c>
      <c r="D29" s="71">
        <v>67</v>
      </c>
      <c r="E29" s="71">
        <v>54</v>
      </c>
      <c r="F29" s="21">
        <f t="shared" ref="F29:F33" si="33">E29/D29*100</f>
        <v>80.597014925373131</v>
      </c>
      <c r="G29" s="22">
        <v>23</v>
      </c>
      <c r="H29" s="21">
        <f t="shared" ref="H29:H33" si="34">G29*100/E29</f>
        <v>42.592592592592595</v>
      </c>
      <c r="I29" s="23">
        <v>0</v>
      </c>
      <c r="J29" s="24">
        <f t="shared" ref="J29:J31" si="35">I29*100/E29</f>
        <v>0</v>
      </c>
      <c r="K29" s="25">
        <v>22</v>
      </c>
      <c r="L29" s="24">
        <f t="shared" ref="L29:L33" si="36">K29*100/E29</f>
        <v>40.74074074074074</v>
      </c>
      <c r="M29" s="26">
        <v>0</v>
      </c>
      <c r="N29" s="24">
        <f t="shared" ref="N29:N33" si="37">M29*100/E29</f>
        <v>0</v>
      </c>
      <c r="O29" s="26">
        <v>4</v>
      </c>
      <c r="P29" s="24">
        <f t="shared" ref="P29:P33" si="38">O29*100/E29</f>
        <v>7.4074074074074074</v>
      </c>
      <c r="Q29" s="26">
        <v>3</v>
      </c>
      <c r="R29" s="24">
        <f>Q29*100/$E29</f>
        <v>5.5555555555555554</v>
      </c>
      <c r="S29" s="26">
        <v>2</v>
      </c>
      <c r="T29" s="24">
        <f t="shared" ref="T29:T33" si="39">S29*100/$E29</f>
        <v>3.7037037037037037</v>
      </c>
      <c r="U29" s="26">
        <f>G29+I29+Q29+S29</f>
        <v>28</v>
      </c>
      <c r="V29" s="26">
        <f>E29-M29-O29</f>
        <v>50</v>
      </c>
      <c r="W29" s="24">
        <f>U29*100/V29</f>
        <v>56</v>
      </c>
      <c r="X29" s="22">
        <v>5000</v>
      </c>
      <c r="Y29" s="22">
        <v>50000</v>
      </c>
      <c r="Z29" s="22">
        <v>16680.625</v>
      </c>
      <c r="AA29" s="27">
        <f>SUM(O29+Q29+S29+G29+I29)</f>
        <v>32</v>
      </c>
      <c r="AB29" s="28">
        <v>21</v>
      </c>
      <c r="AC29" s="29">
        <f>AB29/AA29*100</f>
        <v>65.625</v>
      </c>
      <c r="AD29" s="28">
        <v>11</v>
      </c>
      <c r="AE29" s="29">
        <f t="shared" ref="AE29:AE31" si="40">AD29/AA29*100</f>
        <v>34.375</v>
      </c>
    </row>
    <row r="30" spans="1:31" ht="21">
      <c r="A30" s="30" t="s">
        <v>25</v>
      </c>
      <c r="B30" s="31" t="s">
        <v>55</v>
      </c>
      <c r="C30" s="96"/>
      <c r="D30" s="68">
        <v>31</v>
      </c>
      <c r="E30" s="71">
        <v>16</v>
      </c>
      <c r="F30" s="21">
        <f t="shared" si="33"/>
        <v>51.612903225806448</v>
      </c>
      <c r="G30" s="22">
        <v>6</v>
      </c>
      <c r="H30" s="21">
        <f t="shared" si="34"/>
        <v>37.5</v>
      </c>
      <c r="I30" s="23">
        <v>0</v>
      </c>
      <c r="J30" s="24">
        <f t="shared" si="35"/>
        <v>0</v>
      </c>
      <c r="K30" s="25">
        <v>7</v>
      </c>
      <c r="L30" s="24">
        <f t="shared" si="36"/>
        <v>43.75</v>
      </c>
      <c r="M30" s="26">
        <v>1</v>
      </c>
      <c r="N30" s="24">
        <f t="shared" si="37"/>
        <v>6.25</v>
      </c>
      <c r="O30" s="26">
        <v>0</v>
      </c>
      <c r="P30" s="24">
        <f t="shared" si="38"/>
        <v>0</v>
      </c>
      <c r="Q30" s="26">
        <v>1</v>
      </c>
      <c r="R30" s="24">
        <f t="shared" ref="R30:R33" si="41">Q30*100/$E30</f>
        <v>6.25</v>
      </c>
      <c r="S30" s="26">
        <v>1</v>
      </c>
      <c r="T30" s="24">
        <f t="shared" si="39"/>
        <v>6.25</v>
      </c>
      <c r="U30" s="26">
        <f t="shared" ref="U30" si="42">G30+I30+Q30+S30</f>
        <v>8</v>
      </c>
      <c r="V30" s="26">
        <f t="shared" ref="V30:V33" si="43">E30-M30-O30</f>
        <v>15</v>
      </c>
      <c r="W30" s="24">
        <f t="shared" ref="W30:W33" si="44">U30*100/V30</f>
        <v>53.333333333333336</v>
      </c>
      <c r="X30" s="22">
        <v>9600</v>
      </c>
      <c r="Y30" s="22">
        <v>30000</v>
      </c>
      <c r="Z30" s="22">
        <v>13262.5</v>
      </c>
      <c r="AA30" s="27">
        <f>SUM(O30+Q30+S30+G30+I30)</f>
        <v>8</v>
      </c>
      <c r="AB30" s="28">
        <v>6</v>
      </c>
      <c r="AC30" s="29">
        <f t="shared" ref="AC30:AC33" si="45">AB30/AA30*100</f>
        <v>75</v>
      </c>
      <c r="AD30" s="28">
        <v>2</v>
      </c>
      <c r="AE30" s="29">
        <f t="shared" si="40"/>
        <v>25</v>
      </c>
    </row>
    <row r="31" spans="1:31" ht="21">
      <c r="A31" s="30" t="s">
        <v>56</v>
      </c>
      <c r="B31" s="31" t="s">
        <v>57</v>
      </c>
      <c r="C31" s="96"/>
      <c r="D31" s="68">
        <v>62</v>
      </c>
      <c r="E31" s="71">
        <v>47</v>
      </c>
      <c r="F31" s="21">
        <f t="shared" si="33"/>
        <v>75.806451612903231</v>
      </c>
      <c r="G31" s="22">
        <v>24</v>
      </c>
      <c r="H31" s="21">
        <f t="shared" si="34"/>
        <v>51.063829787234042</v>
      </c>
      <c r="I31" s="23">
        <v>0</v>
      </c>
      <c r="J31" s="24">
        <f t="shared" si="35"/>
        <v>0</v>
      </c>
      <c r="K31" s="25">
        <v>21</v>
      </c>
      <c r="L31" s="24">
        <f t="shared" si="36"/>
        <v>44.680851063829785</v>
      </c>
      <c r="M31" s="26">
        <v>0</v>
      </c>
      <c r="N31" s="24">
        <f t="shared" si="37"/>
        <v>0</v>
      </c>
      <c r="O31" s="26">
        <v>2</v>
      </c>
      <c r="P31" s="24">
        <f t="shared" si="38"/>
        <v>4.2553191489361701</v>
      </c>
      <c r="Q31" s="26">
        <v>0</v>
      </c>
      <c r="R31" s="24">
        <f t="shared" si="41"/>
        <v>0</v>
      </c>
      <c r="S31" s="26">
        <v>0</v>
      </c>
      <c r="T31" s="24">
        <f t="shared" si="39"/>
        <v>0</v>
      </c>
      <c r="U31" s="26">
        <f>G31+I31+Q31+S31</f>
        <v>24</v>
      </c>
      <c r="V31" s="26">
        <f>E31-M31-O31</f>
        <v>45</v>
      </c>
      <c r="W31" s="24">
        <f t="shared" si="44"/>
        <v>53.333333333333336</v>
      </c>
      <c r="X31" s="22">
        <v>7200</v>
      </c>
      <c r="Y31" s="22">
        <v>40000</v>
      </c>
      <c r="Z31" s="22">
        <v>16700</v>
      </c>
      <c r="AA31" s="27">
        <f t="shared" ref="AA31:AA32" si="46">SUM(O31+Q31+S31+G31+I31)</f>
        <v>26</v>
      </c>
      <c r="AB31" s="28">
        <v>11</v>
      </c>
      <c r="AC31" s="29">
        <f t="shared" si="45"/>
        <v>42.307692307692307</v>
      </c>
      <c r="AD31" s="28">
        <v>15</v>
      </c>
      <c r="AE31" s="29">
        <f t="shared" si="40"/>
        <v>57.692307692307686</v>
      </c>
    </row>
    <row r="32" spans="1:31" ht="21">
      <c r="A32" s="30" t="s">
        <v>25</v>
      </c>
      <c r="B32" s="31" t="s">
        <v>58</v>
      </c>
      <c r="C32" s="97"/>
      <c r="D32" s="68">
        <v>44</v>
      </c>
      <c r="E32" s="71">
        <v>35</v>
      </c>
      <c r="F32" s="21">
        <f t="shared" si="33"/>
        <v>79.545454545454547</v>
      </c>
      <c r="G32" s="22">
        <v>18</v>
      </c>
      <c r="H32" s="21">
        <f t="shared" si="34"/>
        <v>51.428571428571431</v>
      </c>
      <c r="I32" s="23">
        <v>2</v>
      </c>
      <c r="J32" s="24">
        <f>I32*100/E32</f>
        <v>5.7142857142857144</v>
      </c>
      <c r="K32" s="25">
        <v>7</v>
      </c>
      <c r="L32" s="24">
        <f t="shared" si="36"/>
        <v>20</v>
      </c>
      <c r="M32" s="26">
        <v>0</v>
      </c>
      <c r="N32" s="24">
        <f t="shared" si="37"/>
        <v>0</v>
      </c>
      <c r="O32" s="26">
        <v>4</v>
      </c>
      <c r="P32" s="24">
        <f t="shared" si="38"/>
        <v>11.428571428571429</v>
      </c>
      <c r="Q32" s="26">
        <v>3</v>
      </c>
      <c r="R32" s="24">
        <f t="shared" si="41"/>
        <v>8.5714285714285712</v>
      </c>
      <c r="S32" s="26">
        <v>1</v>
      </c>
      <c r="T32" s="24">
        <f t="shared" si="39"/>
        <v>2.8571428571428572</v>
      </c>
      <c r="U32" s="26">
        <f>G32+I32+Q32+S32</f>
        <v>24</v>
      </c>
      <c r="V32" s="26">
        <f t="shared" si="43"/>
        <v>31</v>
      </c>
      <c r="W32" s="24">
        <f t="shared" si="44"/>
        <v>77.41935483870968</v>
      </c>
      <c r="X32" s="22">
        <v>8000</v>
      </c>
      <c r="Y32" s="22">
        <v>25000</v>
      </c>
      <c r="Z32" s="22">
        <v>16462.857142857141</v>
      </c>
      <c r="AA32" s="27">
        <f t="shared" si="46"/>
        <v>28</v>
      </c>
      <c r="AB32" s="28">
        <v>19</v>
      </c>
      <c r="AC32" s="29">
        <f t="shared" si="45"/>
        <v>67.857142857142861</v>
      </c>
      <c r="AD32" s="28">
        <v>9</v>
      </c>
      <c r="AE32" s="29">
        <f>AD32/AA32*100</f>
        <v>32.142857142857146</v>
      </c>
    </row>
    <row r="33" spans="1:31" ht="21">
      <c r="A33" s="30" t="s">
        <v>59</v>
      </c>
      <c r="B33" s="31" t="s">
        <v>60</v>
      </c>
      <c r="C33" s="30" t="s">
        <v>31</v>
      </c>
      <c r="D33" s="19">
        <v>7</v>
      </c>
      <c r="E33" s="20">
        <v>2</v>
      </c>
      <c r="F33" s="21">
        <f t="shared" si="33"/>
        <v>28.571428571428569</v>
      </c>
      <c r="G33" s="22">
        <v>0</v>
      </c>
      <c r="H33" s="21">
        <f t="shared" si="34"/>
        <v>0</v>
      </c>
      <c r="I33" s="23">
        <v>0</v>
      </c>
      <c r="J33" s="24">
        <f>I33*100/E33</f>
        <v>0</v>
      </c>
      <c r="K33" s="25">
        <v>0</v>
      </c>
      <c r="L33" s="24">
        <f t="shared" si="36"/>
        <v>0</v>
      </c>
      <c r="M33" s="26">
        <v>0</v>
      </c>
      <c r="N33" s="24">
        <f t="shared" si="37"/>
        <v>0</v>
      </c>
      <c r="O33" s="26">
        <v>1</v>
      </c>
      <c r="P33" s="24">
        <f t="shared" si="38"/>
        <v>50</v>
      </c>
      <c r="Q33" s="26">
        <v>0</v>
      </c>
      <c r="R33" s="24">
        <f t="shared" si="41"/>
        <v>0</v>
      </c>
      <c r="S33" s="26">
        <v>1</v>
      </c>
      <c r="T33" s="24">
        <f t="shared" si="39"/>
        <v>50</v>
      </c>
      <c r="U33" s="26">
        <f>G33+I33+Q33+S33</f>
        <v>1</v>
      </c>
      <c r="V33" s="26">
        <f t="shared" si="43"/>
        <v>1</v>
      </c>
      <c r="W33" s="24">
        <f t="shared" si="44"/>
        <v>100</v>
      </c>
      <c r="X33" s="22">
        <v>17000</v>
      </c>
      <c r="Y33" s="22">
        <v>24000</v>
      </c>
      <c r="Z33" s="22">
        <v>20500</v>
      </c>
      <c r="AA33" s="27">
        <f>SUM(O33+Q33+S33+G33+I33)</f>
        <v>2</v>
      </c>
      <c r="AB33" s="28">
        <v>2</v>
      </c>
      <c r="AC33" s="29">
        <f t="shared" si="45"/>
        <v>100</v>
      </c>
      <c r="AD33" s="28">
        <v>0</v>
      </c>
      <c r="AE33" s="29">
        <f t="shared" ref="AE33" si="47">AD33/AA33*100</f>
        <v>0</v>
      </c>
    </row>
    <row r="34" spans="1:31" ht="21">
      <c r="A34" s="42"/>
      <c r="B34" s="43" t="s">
        <v>61</v>
      </c>
      <c r="C34" s="42"/>
      <c r="D34" s="42">
        <f>SUM(D35:D50)</f>
        <v>221</v>
      </c>
      <c r="E34" s="42">
        <f>SUM(E35:E50)</f>
        <v>175</v>
      </c>
      <c r="F34" s="11">
        <f>E34/D34*100</f>
        <v>79.185520361990953</v>
      </c>
      <c r="G34" s="42">
        <f>SUM(G35:G50)</f>
        <v>68</v>
      </c>
      <c r="H34" s="44">
        <f>G34*100/E34</f>
        <v>38.857142857142854</v>
      </c>
      <c r="I34" s="45">
        <f>SUM(I35:I50)</f>
        <v>3</v>
      </c>
      <c r="J34" s="46">
        <f>I34*100/E34</f>
        <v>1.7142857142857142</v>
      </c>
      <c r="K34" s="45">
        <f>SUM(K35:K50)</f>
        <v>58</v>
      </c>
      <c r="L34" s="46">
        <f>K34*100/E34</f>
        <v>33.142857142857146</v>
      </c>
      <c r="M34" s="45">
        <f>SUM(M35:M50)</f>
        <v>6</v>
      </c>
      <c r="N34" s="46">
        <f>M34*100/E34</f>
        <v>3.4285714285714284</v>
      </c>
      <c r="O34" s="45">
        <f>SUM(O35:O50)</f>
        <v>24</v>
      </c>
      <c r="P34" s="46">
        <f>O34*100/E34</f>
        <v>13.714285714285714</v>
      </c>
      <c r="Q34" s="45">
        <f>SUM(Q35:Q50)</f>
        <v>16</v>
      </c>
      <c r="R34" s="46">
        <f>Q34*100/E34</f>
        <v>9.1428571428571423</v>
      </c>
      <c r="S34" s="45">
        <f>SUM(S35:S50)</f>
        <v>0</v>
      </c>
      <c r="T34" s="46">
        <f>S34*100/E34</f>
        <v>0</v>
      </c>
      <c r="U34" s="47">
        <f>SUM(U35:U50)</f>
        <v>87</v>
      </c>
      <c r="V34" s="47">
        <f>SUM(V35:V50)</f>
        <v>145</v>
      </c>
      <c r="W34" s="46">
        <f>U34*100/V34</f>
        <v>60</v>
      </c>
      <c r="X34" s="48">
        <f>MIN(X35:X50)</f>
        <v>5000</v>
      </c>
      <c r="Y34" s="48">
        <f>MAX(Y35:Y50)</f>
        <v>50000</v>
      </c>
      <c r="Z34" s="49">
        <v>15023</v>
      </c>
      <c r="AA34" s="47">
        <f>SUM(AA35:AA50)</f>
        <v>111</v>
      </c>
      <c r="AB34" s="42">
        <f>SUM(AB35:AB50)</f>
        <v>69</v>
      </c>
      <c r="AC34" s="46">
        <f>AB34/AA34*100</f>
        <v>62.162162162162161</v>
      </c>
      <c r="AD34" s="42">
        <f>SUM(AD35:AD50)</f>
        <v>42</v>
      </c>
      <c r="AE34" s="46">
        <f>AD34/AA34*100</f>
        <v>37.837837837837839</v>
      </c>
    </row>
    <row r="35" spans="1:31" ht="21">
      <c r="A35" s="95" t="s">
        <v>25</v>
      </c>
      <c r="B35" s="31" t="s">
        <v>62</v>
      </c>
      <c r="C35" s="95" t="s">
        <v>27</v>
      </c>
      <c r="D35" s="19">
        <v>42</v>
      </c>
      <c r="E35" s="50">
        <v>33</v>
      </c>
      <c r="F35" s="21">
        <f t="shared" ref="F35:F50" si="48">E35/D35*100</f>
        <v>78.571428571428569</v>
      </c>
      <c r="G35" s="33">
        <v>14</v>
      </c>
      <c r="H35" s="32">
        <f>G35*100/E35</f>
        <v>42.424242424242422</v>
      </c>
      <c r="I35" s="34">
        <v>1</v>
      </c>
      <c r="J35" s="35">
        <f t="shared" ref="J35:J37" si="49">I35*100/E35</f>
        <v>3.0303030303030303</v>
      </c>
      <c r="K35" s="36">
        <v>9</v>
      </c>
      <c r="L35" s="35">
        <f t="shared" ref="L35:L50" si="50">K35*100/E35</f>
        <v>27.272727272727273</v>
      </c>
      <c r="M35" s="37">
        <v>1</v>
      </c>
      <c r="N35" s="35">
        <f t="shared" ref="N35:N50" si="51">M35*100/E35</f>
        <v>3.0303030303030303</v>
      </c>
      <c r="O35" s="37">
        <v>4</v>
      </c>
      <c r="P35" s="35">
        <f t="shared" ref="P35:P50" si="52">O35*100/E35</f>
        <v>12.121212121212121</v>
      </c>
      <c r="Q35" s="37">
        <v>4</v>
      </c>
      <c r="R35" s="35">
        <f>Q35*100/$E35</f>
        <v>12.121212121212121</v>
      </c>
      <c r="S35" s="37">
        <v>0</v>
      </c>
      <c r="T35" s="35">
        <f t="shared" ref="T35:T50" si="53">S35*100/$E35</f>
        <v>0</v>
      </c>
      <c r="U35" s="37">
        <f>G35+I35+Q35+S35</f>
        <v>19</v>
      </c>
      <c r="V35" s="37">
        <f>E35-M35-O35</f>
        <v>28</v>
      </c>
      <c r="W35" s="35">
        <f>U35*100/V35</f>
        <v>67.857142857142861</v>
      </c>
      <c r="X35" s="33">
        <v>5000</v>
      </c>
      <c r="Y35" s="33">
        <v>18000</v>
      </c>
      <c r="Z35" s="33">
        <v>11058</v>
      </c>
      <c r="AA35" s="38">
        <f>(O35+Q35+S35+G35+I35)</f>
        <v>23</v>
      </c>
      <c r="AB35" s="39">
        <v>18</v>
      </c>
      <c r="AC35" s="40">
        <f t="shared" ref="AC35:AC49" si="54">AB35/AA35*100</f>
        <v>78.260869565217391</v>
      </c>
      <c r="AD35" s="39">
        <v>5</v>
      </c>
      <c r="AE35" s="40">
        <f t="shared" ref="AE35:AE50" si="55">AD35/AA35*100</f>
        <v>21.739130434782609</v>
      </c>
    </row>
    <row r="36" spans="1:31" ht="21">
      <c r="A36" s="96"/>
      <c r="B36" s="31" t="s">
        <v>63</v>
      </c>
      <c r="C36" s="96"/>
      <c r="D36" s="19">
        <v>14</v>
      </c>
      <c r="E36" s="50">
        <v>10</v>
      </c>
      <c r="F36" s="21">
        <f t="shared" si="48"/>
        <v>71.428571428571431</v>
      </c>
      <c r="G36" s="33">
        <v>4</v>
      </c>
      <c r="H36" s="32">
        <f t="shared" ref="H36:H37" si="56">G36*100/E36</f>
        <v>40</v>
      </c>
      <c r="I36" s="34">
        <v>0</v>
      </c>
      <c r="J36" s="35">
        <f t="shared" si="49"/>
        <v>0</v>
      </c>
      <c r="K36" s="36">
        <v>4</v>
      </c>
      <c r="L36" s="35">
        <f t="shared" si="50"/>
        <v>40</v>
      </c>
      <c r="M36" s="37">
        <v>0</v>
      </c>
      <c r="N36" s="35">
        <f t="shared" si="51"/>
        <v>0</v>
      </c>
      <c r="O36" s="37">
        <v>2</v>
      </c>
      <c r="P36" s="35">
        <f t="shared" si="52"/>
        <v>20</v>
      </c>
      <c r="Q36" s="37">
        <v>0</v>
      </c>
      <c r="R36" s="35">
        <f t="shared" ref="R36:R50" si="57">Q36*100/$E36</f>
        <v>0</v>
      </c>
      <c r="S36" s="37">
        <v>0</v>
      </c>
      <c r="T36" s="35">
        <f t="shared" si="53"/>
        <v>0</v>
      </c>
      <c r="U36" s="37">
        <f t="shared" ref="U36" si="58">G36+I36+Q36+S36</f>
        <v>4</v>
      </c>
      <c r="V36" s="37">
        <f t="shared" ref="V36:V50" si="59">E36-M36-O36</f>
        <v>8</v>
      </c>
      <c r="W36" s="35">
        <f>U36*100/V36</f>
        <v>50</v>
      </c>
      <c r="X36" s="33">
        <v>8000</v>
      </c>
      <c r="Y36" s="33">
        <v>16000</v>
      </c>
      <c r="Z36" s="33">
        <v>12916.666666666666</v>
      </c>
      <c r="AA36" s="38">
        <f>SUM(O36+Q36+S36+G36+I36)</f>
        <v>6</v>
      </c>
      <c r="AB36" s="39">
        <v>3</v>
      </c>
      <c r="AC36" s="40">
        <f t="shared" si="54"/>
        <v>50</v>
      </c>
      <c r="AD36" s="39">
        <v>3</v>
      </c>
      <c r="AE36" s="40">
        <f t="shared" si="55"/>
        <v>50</v>
      </c>
    </row>
    <row r="37" spans="1:31" ht="21">
      <c r="A37" s="96"/>
      <c r="B37" s="31" t="s">
        <v>64</v>
      </c>
      <c r="C37" s="96"/>
      <c r="D37" s="19">
        <v>8</v>
      </c>
      <c r="E37" s="50">
        <v>5</v>
      </c>
      <c r="F37" s="21">
        <f t="shared" si="48"/>
        <v>62.5</v>
      </c>
      <c r="G37" s="33">
        <v>3</v>
      </c>
      <c r="H37" s="32">
        <f t="shared" si="56"/>
        <v>60</v>
      </c>
      <c r="I37" s="34">
        <v>0</v>
      </c>
      <c r="J37" s="35">
        <f t="shared" si="49"/>
        <v>0</v>
      </c>
      <c r="K37" s="36">
        <v>2</v>
      </c>
      <c r="L37" s="35">
        <f t="shared" si="50"/>
        <v>40</v>
      </c>
      <c r="M37" s="37">
        <v>0</v>
      </c>
      <c r="N37" s="35">
        <f t="shared" si="51"/>
        <v>0</v>
      </c>
      <c r="O37" s="37">
        <v>0</v>
      </c>
      <c r="P37" s="35">
        <f t="shared" si="52"/>
        <v>0</v>
      </c>
      <c r="Q37" s="37">
        <v>0</v>
      </c>
      <c r="R37" s="35">
        <f t="shared" si="57"/>
        <v>0</v>
      </c>
      <c r="S37" s="37">
        <v>0</v>
      </c>
      <c r="T37" s="35">
        <f t="shared" si="53"/>
        <v>0</v>
      </c>
      <c r="U37" s="37">
        <f>G37+I37+Q37+S37</f>
        <v>3</v>
      </c>
      <c r="V37" s="37">
        <f t="shared" si="59"/>
        <v>5</v>
      </c>
      <c r="W37" s="35">
        <f t="shared" ref="W37:W50" si="60">U37*100/V37</f>
        <v>60</v>
      </c>
      <c r="X37" s="33">
        <v>13000</v>
      </c>
      <c r="Y37" s="33">
        <v>18000</v>
      </c>
      <c r="Z37" s="33">
        <v>15333</v>
      </c>
      <c r="AA37" s="38">
        <f t="shared" ref="AA37:AA49" si="61">SUM(O37+Q37+S37+G37+I37)</f>
        <v>3</v>
      </c>
      <c r="AB37" s="39">
        <v>3</v>
      </c>
      <c r="AC37" s="40">
        <f t="shared" si="54"/>
        <v>100</v>
      </c>
      <c r="AD37" s="39">
        <v>0</v>
      </c>
      <c r="AE37" s="40">
        <f t="shared" si="55"/>
        <v>0</v>
      </c>
    </row>
    <row r="38" spans="1:31" ht="21">
      <c r="A38" s="96"/>
      <c r="B38" s="31" t="s">
        <v>65</v>
      </c>
      <c r="C38" s="96"/>
      <c r="D38" s="19">
        <v>16</v>
      </c>
      <c r="E38" s="50">
        <v>14</v>
      </c>
      <c r="F38" s="21">
        <f t="shared" si="48"/>
        <v>87.5</v>
      </c>
      <c r="G38" s="33">
        <v>7</v>
      </c>
      <c r="H38" s="32">
        <f>G38*100/E38</f>
        <v>50</v>
      </c>
      <c r="I38" s="34">
        <v>0</v>
      </c>
      <c r="J38" s="35">
        <f>I38*100/E38</f>
        <v>0</v>
      </c>
      <c r="K38" s="36">
        <v>4</v>
      </c>
      <c r="L38" s="35">
        <f t="shared" si="50"/>
        <v>28.571428571428573</v>
      </c>
      <c r="M38" s="37">
        <v>1</v>
      </c>
      <c r="N38" s="35">
        <f t="shared" si="51"/>
        <v>7.1428571428571432</v>
      </c>
      <c r="O38" s="37">
        <v>2</v>
      </c>
      <c r="P38" s="35">
        <f t="shared" si="52"/>
        <v>14.285714285714286</v>
      </c>
      <c r="Q38" s="37">
        <v>0</v>
      </c>
      <c r="R38" s="35">
        <f t="shared" si="57"/>
        <v>0</v>
      </c>
      <c r="S38" s="37">
        <v>0</v>
      </c>
      <c r="T38" s="35">
        <f t="shared" si="53"/>
        <v>0</v>
      </c>
      <c r="U38" s="37">
        <f>G38+I38+Q38+S38</f>
        <v>7</v>
      </c>
      <c r="V38" s="37">
        <f t="shared" si="59"/>
        <v>11</v>
      </c>
      <c r="W38" s="35">
        <f t="shared" si="60"/>
        <v>63.636363636363633</v>
      </c>
      <c r="X38" s="33">
        <v>10000</v>
      </c>
      <c r="Y38" s="33">
        <v>20000</v>
      </c>
      <c r="Z38" s="33">
        <v>14000</v>
      </c>
      <c r="AA38" s="38">
        <f t="shared" si="61"/>
        <v>9</v>
      </c>
      <c r="AB38" s="39">
        <v>7</v>
      </c>
      <c r="AC38" s="40">
        <f t="shared" si="54"/>
        <v>77.777777777777786</v>
      </c>
      <c r="AD38" s="39">
        <v>2</v>
      </c>
      <c r="AE38" s="40">
        <f t="shared" si="55"/>
        <v>22.222222222222221</v>
      </c>
    </row>
    <row r="39" spans="1:31" ht="21">
      <c r="A39" s="96"/>
      <c r="B39" s="31" t="s">
        <v>66</v>
      </c>
      <c r="C39" s="96"/>
      <c r="D39" s="19">
        <v>43</v>
      </c>
      <c r="E39" s="50">
        <v>30</v>
      </c>
      <c r="F39" s="21">
        <f t="shared" si="48"/>
        <v>69.767441860465112</v>
      </c>
      <c r="G39" s="41">
        <v>12</v>
      </c>
      <c r="H39" s="32">
        <f t="shared" ref="H39:H49" si="62">G39*100/E39</f>
        <v>40</v>
      </c>
      <c r="I39" s="41">
        <v>1</v>
      </c>
      <c r="J39" s="35">
        <f t="shared" ref="J39:J50" si="63">I39*100/E39</f>
        <v>3.3333333333333335</v>
      </c>
      <c r="K39" s="41">
        <v>8</v>
      </c>
      <c r="L39" s="35">
        <f t="shared" si="50"/>
        <v>26.666666666666668</v>
      </c>
      <c r="M39" s="41">
        <v>2</v>
      </c>
      <c r="N39" s="35">
        <f t="shared" si="51"/>
        <v>6.666666666666667</v>
      </c>
      <c r="O39" s="41">
        <v>5</v>
      </c>
      <c r="P39" s="35">
        <f t="shared" si="52"/>
        <v>16.666666666666668</v>
      </c>
      <c r="Q39" s="41">
        <v>2</v>
      </c>
      <c r="R39" s="35">
        <f t="shared" si="57"/>
        <v>6.666666666666667</v>
      </c>
      <c r="S39" s="41">
        <v>0</v>
      </c>
      <c r="T39" s="35">
        <f t="shared" si="53"/>
        <v>0</v>
      </c>
      <c r="U39" s="37">
        <f t="shared" ref="U39:U50" si="64">G39+I39+Q39+S39</f>
        <v>15</v>
      </c>
      <c r="V39" s="37">
        <f t="shared" si="59"/>
        <v>23</v>
      </c>
      <c r="W39" s="35">
        <f t="shared" si="60"/>
        <v>65.217391304347828</v>
      </c>
      <c r="X39" s="33">
        <v>6000</v>
      </c>
      <c r="Y39" s="33">
        <v>23000</v>
      </c>
      <c r="Z39" s="33">
        <v>12444.1</v>
      </c>
      <c r="AA39" s="38">
        <f t="shared" si="61"/>
        <v>20</v>
      </c>
      <c r="AB39" s="39">
        <v>7</v>
      </c>
      <c r="AC39" s="40">
        <f t="shared" si="54"/>
        <v>35</v>
      </c>
      <c r="AD39" s="39">
        <v>13</v>
      </c>
      <c r="AE39" s="40">
        <f t="shared" si="55"/>
        <v>65</v>
      </c>
    </row>
    <row r="40" spans="1:31" ht="21">
      <c r="A40" s="96"/>
      <c r="B40" s="31" t="s">
        <v>67</v>
      </c>
      <c r="C40" s="96"/>
      <c r="D40" s="19">
        <v>13</v>
      </c>
      <c r="E40" s="50">
        <v>11</v>
      </c>
      <c r="F40" s="21">
        <f t="shared" si="48"/>
        <v>84.615384615384613</v>
      </c>
      <c r="G40" s="41">
        <v>3</v>
      </c>
      <c r="H40" s="32">
        <f t="shared" si="62"/>
        <v>27.272727272727273</v>
      </c>
      <c r="I40" s="41">
        <v>0</v>
      </c>
      <c r="J40" s="35">
        <f t="shared" si="63"/>
        <v>0</v>
      </c>
      <c r="K40" s="41">
        <v>5</v>
      </c>
      <c r="L40" s="35">
        <f t="shared" si="50"/>
        <v>45.454545454545453</v>
      </c>
      <c r="M40" s="41">
        <v>0</v>
      </c>
      <c r="N40" s="35">
        <f t="shared" si="51"/>
        <v>0</v>
      </c>
      <c r="O40" s="41">
        <v>2</v>
      </c>
      <c r="P40" s="35">
        <f t="shared" si="52"/>
        <v>18.181818181818183</v>
      </c>
      <c r="Q40" s="41">
        <v>1</v>
      </c>
      <c r="R40" s="35">
        <f t="shared" si="57"/>
        <v>9.0909090909090917</v>
      </c>
      <c r="S40" s="41">
        <v>0</v>
      </c>
      <c r="T40" s="35">
        <f t="shared" si="53"/>
        <v>0</v>
      </c>
      <c r="U40" s="37">
        <f t="shared" si="64"/>
        <v>4</v>
      </c>
      <c r="V40" s="37">
        <f t="shared" si="59"/>
        <v>9</v>
      </c>
      <c r="W40" s="35">
        <f t="shared" si="60"/>
        <v>44.444444444444443</v>
      </c>
      <c r="X40" s="33">
        <v>10000</v>
      </c>
      <c r="Y40" s="33">
        <v>50000</v>
      </c>
      <c r="Z40" s="33">
        <v>18900</v>
      </c>
      <c r="AA40" s="38">
        <f t="shared" si="61"/>
        <v>6</v>
      </c>
      <c r="AB40" s="39">
        <v>4</v>
      </c>
      <c r="AC40" s="40">
        <f t="shared" si="54"/>
        <v>66.666666666666657</v>
      </c>
      <c r="AD40" s="39">
        <v>2</v>
      </c>
      <c r="AE40" s="40">
        <f t="shared" si="55"/>
        <v>33.333333333333329</v>
      </c>
    </row>
    <row r="41" spans="1:31" ht="21">
      <c r="A41" s="96"/>
      <c r="B41" s="31" t="s">
        <v>68</v>
      </c>
      <c r="C41" s="96"/>
      <c r="D41" s="19">
        <v>12</v>
      </c>
      <c r="E41" s="50">
        <v>11</v>
      </c>
      <c r="F41" s="21">
        <f t="shared" si="48"/>
        <v>91.666666666666657</v>
      </c>
      <c r="G41" s="41">
        <v>3</v>
      </c>
      <c r="H41" s="32">
        <f t="shared" si="62"/>
        <v>27.272727272727273</v>
      </c>
      <c r="I41" s="41">
        <v>0</v>
      </c>
      <c r="J41" s="35">
        <f t="shared" si="63"/>
        <v>0</v>
      </c>
      <c r="K41" s="41">
        <v>3</v>
      </c>
      <c r="L41" s="35">
        <f t="shared" si="50"/>
        <v>27.272727272727273</v>
      </c>
      <c r="M41" s="41">
        <v>1</v>
      </c>
      <c r="N41" s="35">
        <f t="shared" si="51"/>
        <v>9.0909090909090917</v>
      </c>
      <c r="O41" s="41">
        <v>0</v>
      </c>
      <c r="P41" s="35">
        <f t="shared" si="52"/>
        <v>0</v>
      </c>
      <c r="Q41" s="41">
        <v>4</v>
      </c>
      <c r="R41" s="35">
        <f t="shared" si="57"/>
        <v>36.363636363636367</v>
      </c>
      <c r="S41" s="41">
        <v>0</v>
      </c>
      <c r="T41" s="35">
        <f t="shared" si="53"/>
        <v>0</v>
      </c>
      <c r="U41" s="37">
        <f t="shared" si="64"/>
        <v>7</v>
      </c>
      <c r="V41" s="37">
        <f t="shared" si="59"/>
        <v>10</v>
      </c>
      <c r="W41" s="35">
        <f t="shared" si="60"/>
        <v>70</v>
      </c>
      <c r="X41" s="33">
        <v>9000</v>
      </c>
      <c r="Y41" s="33">
        <v>24000</v>
      </c>
      <c r="Z41" s="33">
        <v>16000</v>
      </c>
      <c r="AA41" s="38">
        <f t="shared" si="61"/>
        <v>7</v>
      </c>
      <c r="AB41" s="39">
        <v>1</v>
      </c>
      <c r="AC41" s="40">
        <f t="shared" si="54"/>
        <v>14.285714285714285</v>
      </c>
      <c r="AD41" s="39">
        <v>6</v>
      </c>
      <c r="AE41" s="40">
        <f t="shared" si="55"/>
        <v>85.714285714285708</v>
      </c>
    </row>
    <row r="42" spans="1:31" ht="21">
      <c r="A42" s="96"/>
      <c r="B42" s="31" t="s">
        <v>69</v>
      </c>
      <c r="C42" s="96"/>
      <c r="D42" s="19">
        <v>21</v>
      </c>
      <c r="E42" s="50">
        <v>19</v>
      </c>
      <c r="F42" s="21">
        <f t="shared" si="48"/>
        <v>90.476190476190482</v>
      </c>
      <c r="G42" s="41">
        <v>6</v>
      </c>
      <c r="H42" s="32">
        <f t="shared" si="62"/>
        <v>31.578947368421051</v>
      </c>
      <c r="I42" s="41">
        <v>0</v>
      </c>
      <c r="J42" s="35">
        <f t="shared" si="63"/>
        <v>0</v>
      </c>
      <c r="K42" s="41">
        <v>12</v>
      </c>
      <c r="L42" s="35">
        <f t="shared" si="50"/>
        <v>63.157894736842103</v>
      </c>
      <c r="M42" s="41">
        <v>1</v>
      </c>
      <c r="N42" s="35">
        <f t="shared" si="51"/>
        <v>5.2631578947368425</v>
      </c>
      <c r="O42" s="41">
        <v>0</v>
      </c>
      <c r="P42" s="35">
        <f t="shared" si="52"/>
        <v>0</v>
      </c>
      <c r="Q42" s="41">
        <v>0</v>
      </c>
      <c r="R42" s="35">
        <f t="shared" si="57"/>
        <v>0</v>
      </c>
      <c r="S42" s="41">
        <v>0</v>
      </c>
      <c r="T42" s="35">
        <f t="shared" si="53"/>
        <v>0</v>
      </c>
      <c r="U42" s="37">
        <f t="shared" si="64"/>
        <v>6</v>
      </c>
      <c r="V42" s="37">
        <f t="shared" si="59"/>
        <v>18</v>
      </c>
      <c r="W42" s="35">
        <f t="shared" si="60"/>
        <v>33.333333333333336</v>
      </c>
      <c r="X42" s="33">
        <v>9840</v>
      </c>
      <c r="Y42" s="33">
        <v>20000</v>
      </c>
      <c r="Z42" s="33">
        <v>14890</v>
      </c>
      <c r="AA42" s="38">
        <f t="shared" si="61"/>
        <v>6</v>
      </c>
      <c r="AB42" s="39">
        <v>6</v>
      </c>
      <c r="AC42" s="40">
        <f t="shared" si="54"/>
        <v>100</v>
      </c>
      <c r="AD42" s="39">
        <v>0</v>
      </c>
      <c r="AE42" s="40">
        <f>AD42/AA42*100</f>
        <v>0</v>
      </c>
    </row>
    <row r="43" spans="1:31" ht="21">
      <c r="A43" s="96"/>
      <c r="B43" s="31" t="s">
        <v>119</v>
      </c>
      <c r="C43" s="96"/>
      <c r="D43" s="19">
        <v>8</v>
      </c>
      <c r="E43" s="50">
        <v>7</v>
      </c>
      <c r="F43" s="21">
        <f t="shared" si="48"/>
        <v>87.5</v>
      </c>
      <c r="G43" s="41">
        <v>2</v>
      </c>
      <c r="H43" s="32">
        <f t="shared" si="62"/>
        <v>28.571428571428573</v>
      </c>
      <c r="I43" s="41">
        <v>0</v>
      </c>
      <c r="J43" s="35">
        <f t="shared" si="63"/>
        <v>0</v>
      </c>
      <c r="K43" s="41">
        <v>3</v>
      </c>
      <c r="L43" s="35">
        <f t="shared" si="50"/>
        <v>42.857142857142854</v>
      </c>
      <c r="M43" s="41">
        <v>0</v>
      </c>
      <c r="N43" s="35">
        <f t="shared" si="51"/>
        <v>0</v>
      </c>
      <c r="O43" s="41">
        <v>2</v>
      </c>
      <c r="P43" s="35">
        <f t="shared" si="52"/>
        <v>28.571428571428573</v>
      </c>
      <c r="Q43" s="41">
        <v>0</v>
      </c>
      <c r="R43" s="35">
        <f t="shared" si="57"/>
        <v>0</v>
      </c>
      <c r="S43" s="41">
        <v>0</v>
      </c>
      <c r="T43" s="35">
        <f t="shared" si="53"/>
        <v>0</v>
      </c>
      <c r="U43" s="37">
        <f t="shared" si="64"/>
        <v>2</v>
      </c>
      <c r="V43" s="37">
        <f t="shared" si="59"/>
        <v>5</v>
      </c>
      <c r="W43" s="35">
        <f t="shared" si="60"/>
        <v>40</v>
      </c>
      <c r="X43" s="33">
        <v>12000</v>
      </c>
      <c r="Y43" s="33">
        <v>15000</v>
      </c>
      <c r="Z43" s="33">
        <v>14250</v>
      </c>
      <c r="AA43" s="38">
        <f t="shared" si="61"/>
        <v>4</v>
      </c>
      <c r="AB43" s="39">
        <v>2</v>
      </c>
      <c r="AC43" s="40">
        <f t="shared" si="54"/>
        <v>50</v>
      </c>
      <c r="AD43" s="39">
        <v>2</v>
      </c>
      <c r="AE43" s="40">
        <f t="shared" si="55"/>
        <v>50</v>
      </c>
    </row>
    <row r="44" spans="1:31" ht="21">
      <c r="A44" s="96"/>
      <c r="B44" s="31" t="s">
        <v>70</v>
      </c>
      <c r="C44" s="96"/>
      <c r="D44" s="19">
        <v>21</v>
      </c>
      <c r="E44" s="50">
        <v>17</v>
      </c>
      <c r="F44" s="21">
        <f t="shared" si="48"/>
        <v>80.952380952380949</v>
      </c>
      <c r="G44" s="41">
        <v>7</v>
      </c>
      <c r="H44" s="32">
        <f t="shared" si="62"/>
        <v>41.176470588235297</v>
      </c>
      <c r="I44" s="41">
        <v>0</v>
      </c>
      <c r="J44" s="35">
        <f t="shared" si="63"/>
        <v>0</v>
      </c>
      <c r="K44" s="41">
        <v>6</v>
      </c>
      <c r="L44" s="35">
        <f t="shared" si="50"/>
        <v>35.294117647058826</v>
      </c>
      <c r="M44" s="41">
        <v>0</v>
      </c>
      <c r="N44" s="35">
        <f t="shared" si="51"/>
        <v>0</v>
      </c>
      <c r="O44" s="41">
        <v>1</v>
      </c>
      <c r="P44" s="35">
        <f t="shared" si="52"/>
        <v>5.882352941176471</v>
      </c>
      <c r="Q44" s="41">
        <v>3</v>
      </c>
      <c r="R44" s="35">
        <f t="shared" si="57"/>
        <v>17.647058823529413</v>
      </c>
      <c r="S44" s="41">
        <v>0</v>
      </c>
      <c r="T44" s="35">
        <f t="shared" si="53"/>
        <v>0</v>
      </c>
      <c r="U44" s="37">
        <f t="shared" si="64"/>
        <v>10</v>
      </c>
      <c r="V44" s="37">
        <f t="shared" si="59"/>
        <v>16</v>
      </c>
      <c r="W44" s="35">
        <f t="shared" si="60"/>
        <v>62.5</v>
      </c>
      <c r="X44" s="33">
        <v>9000</v>
      </c>
      <c r="Y44" s="33">
        <v>16000</v>
      </c>
      <c r="Z44" s="33">
        <v>12509.09090909091</v>
      </c>
      <c r="AA44" s="38">
        <f t="shared" si="61"/>
        <v>11</v>
      </c>
      <c r="AB44" s="39">
        <v>5</v>
      </c>
      <c r="AC44" s="40">
        <f t="shared" si="54"/>
        <v>45.454545454545453</v>
      </c>
      <c r="AD44" s="39">
        <v>6</v>
      </c>
      <c r="AE44" s="40">
        <f t="shared" si="55"/>
        <v>54.54545454545454</v>
      </c>
    </row>
    <row r="45" spans="1:31" ht="21">
      <c r="A45" s="105" t="s">
        <v>30</v>
      </c>
      <c r="B45" s="31" t="s">
        <v>66</v>
      </c>
      <c r="C45" s="105" t="s">
        <v>31</v>
      </c>
      <c r="D45" s="19">
        <v>4</v>
      </c>
      <c r="E45" s="50">
        <v>3</v>
      </c>
      <c r="F45" s="21">
        <f t="shared" si="48"/>
        <v>75</v>
      </c>
      <c r="G45" s="41">
        <v>1</v>
      </c>
      <c r="H45" s="32">
        <f t="shared" si="62"/>
        <v>33.333333333333336</v>
      </c>
      <c r="I45" s="41">
        <v>0</v>
      </c>
      <c r="J45" s="35">
        <f t="shared" si="63"/>
        <v>0</v>
      </c>
      <c r="K45" s="41">
        <v>2</v>
      </c>
      <c r="L45" s="35">
        <f t="shared" si="50"/>
        <v>66.666666666666671</v>
      </c>
      <c r="M45" s="41">
        <v>0</v>
      </c>
      <c r="N45" s="35">
        <f t="shared" si="51"/>
        <v>0</v>
      </c>
      <c r="O45" s="41">
        <v>0</v>
      </c>
      <c r="P45" s="35">
        <f t="shared" si="52"/>
        <v>0</v>
      </c>
      <c r="Q45" s="41">
        <v>0</v>
      </c>
      <c r="R45" s="35">
        <f t="shared" si="57"/>
        <v>0</v>
      </c>
      <c r="S45" s="41">
        <v>0</v>
      </c>
      <c r="T45" s="35">
        <f t="shared" si="53"/>
        <v>0</v>
      </c>
      <c r="U45" s="37">
        <f>G45+I45+Q45+S45</f>
        <v>1</v>
      </c>
      <c r="V45" s="37">
        <f t="shared" si="59"/>
        <v>3</v>
      </c>
      <c r="W45" s="35">
        <f t="shared" si="60"/>
        <v>33.333333333333336</v>
      </c>
      <c r="X45" s="33">
        <v>18000</v>
      </c>
      <c r="Y45" s="33">
        <v>18000</v>
      </c>
      <c r="Z45" s="33">
        <v>18000</v>
      </c>
      <c r="AA45" s="38">
        <f t="shared" si="61"/>
        <v>1</v>
      </c>
      <c r="AB45" s="39">
        <v>0</v>
      </c>
      <c r="AC45" s="40">
        <f t="shared" si="54"/>
        <v>0</v>
      </c>
      <c r="AD45" s="39">
        <v>1</v>
      </c>
      <c r="AE45" s="40">
        <f t="shared" si="55"/>
        <v>100</v>
      </c>
    </row>
    <row r="46" spans="1:31" ht="21">
      <c r="A46" s="105"/>
      <c r="B46" s="31" t="s">
        <v>67</v>
      </c>
      <c r="C46" s="105"/>
      <c r="D46" s="19">
        <v>1</v>
      </c>
      <c r="E46" s="50">
        <v>1</v>
      </c>
      <c r="F46" s="21">
        <f t="shared" si="48"/>
        <v>100</v>
      </c>
      <c r="G46" s="41">
        <v>0</v>
      </c>
      <c r="H46" s="32">
        <f t="shared" si="62"/>
        <v>0</v>
      </c>
      <c r="I46" s="41">
        <v>0</v>
      </c>
      <c r="J46" s="35">
        <f t="shared" si="63"/>
        <v>0</v>
      </c>
      <c r="K46" s="41">
        <v>0</v>
      </c>
      <c r="L46" s="35">
        <f t="shared" si="50"/>
        <v>0</v>
      </c>
      <c r="M46" s="41">
        <v>0</v>
      </c>
      <c r="N46" s="35">
        <f t="shared" si="51"/>
        <v>0</v>
      </c>
      <c r="O46" s="41">
        <v>1</v>
      </c>
      <c r="P46" s="35">
        <f t="shared" si="52"/>
        <v>100</v>
      </c>
      <c r="Q46" s="41">
        <v>0</v>
      </c>
      <c r="R46" s="35">
        <f t="shared" si="57"/>
        <v>0</v>
      </c>
      <c r="S46" s="41">
        <v>0</v>
      </c>
      <c r="T46" s="35">
        <f t="shared" si="53"/>
        <v>0</v>
      </c>
      <c r="U46" s="37">
        <f t="shared" si="64"/>
        <v>0</v>
      </c>
      <c r="V46" s="37">
        <f>E46-M46-O46</f>
        <v>0</v>
      </c>
      <c r="W46" s="35">
        <v>0</v>
      </c>
      <c r="X46" s="33">
        <v>17500</v>
      </c>
      <c r="Y46" s="33">
        <v>17500</v>
      </c>
      <c r="Z46" s="33">
        <v>17500</v>
      </c>
      <c r="AA46" s="38">
        <f t="shared" si="61"/>
        <v>1</v>
      </c>
      <c r="AB46" s="39">
        <v>0</v>
      </c>
      <c r="AC46" s="40">
        <f t="shared" si="54"/>
        <v>0</v>
      </c>
      <c r="AD46" s="39">
        <v>1</v>
      </c>
      <c r="AE46" s="40">
        <f t="shared" si="55"/>
        <v>100</v>
      </c>
    </row>
    <row r="47" spans="1:31" ht="21">
      <c r="A47" s="105"/>
      <c r="B47" s="31" t="s">
        <v>68</v>
      </c>
      <c r="C47" s="105"/>
      <c r="D47" s="19">
        <v>2</v>
      </c>
      <c r="E47" s="50">
        <v>2</v>
      </c>
      <c r="F47" s="21">
        <f t="shared" si="48"/>
        <v>100</v>
      </c>
      <c r="G47" s="41">
        <v>1</v>
      </c>
      <c r="H47" s="32">
        <f t="shared" si="62"/>
        <v>50</v>
      </c>
      <c r="I47" s="41">
        <v>0</v>
      </c>
      <c r="J47" s="32">
        <v>0</v>
      </c>
      <c r="K47" s="41">
        <v>0</v>
      </c>
      <c r="L47" s="32">
        <v>0</v>
      </c>
      <c r="M47" s="41">
        <v>0</v>
      </c>
      <c r="N47" s="32">
        <v>0</v>
      </c>
      <c r="O47" s="41">
        <v>1</v>
      </c>
      <c r="P47" s="35">
        <f t="shared" si="52"/>
        <v>50</v>
      </c>
      <c r="Q47" s="41">
        <v>0</v>
      </c>
      <c r="R47" s="35">
        <f t="shared" si="57"/>
        <v>0</v>
      </c>
      <c r="S47" s="41">
        <v>0</v>
      </c>
      <c r="T47" s="32">
        <v>0</v>
      </c>
      <c r="U47" s="37">
        <f t="shared" si="64"/>
        <v>1</v>
      </c>
      <c r="V47" s="37">
        <f t="shared" si="59"/>
        <v>1</v>
      </c>
      <c r="W47" s="35">
        <f t="shared" si="60"/>
        <v>100</v>
      </c>
      <c r="X47" s="33">
        <v>16820</v>
      </c>
      <c r="Y47" s="33">
        <v>21990</v>
      </c>
      <c r="Z47" s="33">
        <v>19405</v>
      </c>
      <c r="AA47" s="38">
        <f t="shared" si="61"/>
        <v>2</v>
      </c>
      <c r="AB47" s="39">
        <v>2</v>
      </c>
      <c r="AC47" s="40">
        <f t="shared" si="54"/>
        <v>100</v>
      </c>
      <c r="AD47" s="39">
        <v>0</v>
      </c>
      <c r="AE47" s="40">
        <f t="shared" si="55"/>
        <v>0</v>
      </c>
    </row>
    <row r="48" spans="1:31" ht="21">
      <c r="A48" s="105"/>
      <c r="B48" s="31" t="s">
        <v>63</v>
      </c>
      <c r="C48" s="105"/>
      <c r="D48" s="19">
        <v>3</v>
      </c>
      <c r="E48" s="50">
        <v>2</v>
      </c>
      <c r="F48" s="21">
        <f t="shared" si="48"/>
        <v>66.666666666666657</v>
      </c>
      <c r="G48" s="69">
        <v>1</v>
      </c>
      <c r="H48" s="32">
        <f t="shared" si="62"/>
        <v>50</v>
      </c>
      <c r="I48" s="69">
        <v>0</v>
      </c>
      <c r="J48" s="32">
        <v>0</v>
      </c>
      <c r="K48" s="69">
        <v>0</v>
      </c>
      <c r="L48" s="32">
        <v>0</v>
      </c>
      <c r="M48" s="69">
        <v>0</v>
      </c>
      <c r="N48" s="32">
        <v>0</v>
      </c>
      <c r="O48" s="69">
        <v>0</v>
      </c>
      <c r="P48" s="32">
        <v>0</v>
      </c>
      <c r="Q48" s="69">
        <v>1</v>
      </c>
      <c r="R48" s="35">
        <f t="shared" si="57"/>
        <v>50</v>
      </c>
      <c r="S48" s="69">
        <v>0</v>
      </c>
      <c r="T48" s="32">
        <v>0</v>
      </c>
      <c r="U48" s="37">
        <f t="shared" si="64"/>
        <v>2</v>
      </c>
      <c r="V48" s="37">
        <f t="shared" si="59"/>
        <v>2</v>
      </c>
      <c r="W48" s="35">
        <f t="shared" si="60"/>
        <v>100</v>
      </c>
      <c r="X48" s="33">
        <v>15000</v>
      </c>
      <c r="Y48" s="33">
        <v>18000</v>
      </c>
      <c r="Z48" s="33">
        <v>16500</v>
      </c>
      <c r="AA48" s="38">
        <f t="shared" si="61"/>
        <v>2</v>
      </c>
      <c r="AB48" s="39">
        <v>1</v>
      </c>
      <c r="AC48" s="40">
        <f t="shared" si="54"/>
        <v>50</v>
      </c>
      <c r="AD48" s="39">
        <v>1</v>
      </c>
      <c r="AE48" s="40">
        <f t="shared" si="55"/>
        <v>50</v>
      </c>
    </row>
    <row r="49" spans="1:31" ht="21">
      <c r="A49" s="106"/>
      <c r="B49" s="31" t="s">
        <v>73</v>
      </c>
      <c r="C49" s="106"/>
      <c r="D49" s="19">
        <v>5</v>
      </c>
      <c r="E49" s="50">
        <v>4</v>
      </c>
      <c r="F49" s="21">
        <f t="shared" si="48"/>
        <v>80</v>
      </c>
      <c r="G49" s="41">
        <v>1</v>
      </c>
      <c r="H49" s="32">
        <f t="shared" si="62"/>
        <v>25</v>
      </c>
      <c r="I49" s="41">
        <v>0</v>
      </c>
      <c r="J49" s="35">
        <f t="shared" si="63"/>
        <v>0</v>
      </c>
      <c r="K49" s="41">
        <v>0</v>
      </c>
      <c r="L49" s="35">
        <f t="shared" si="50"/>
        <v>0</v>
      </c>
      <c r="M49" s="41">
        <v>0</v>
      </c>
      <c r="N49" s="35">
        <f t="shared" si="51"/>
        <v>0</v>
      </c>
      <c r="O49" s="41">
        <v>3</v>
      </c>
      <c r="P49" s="35">
        <f t="shared" si="52"/>
        <v>75</v>
      </c>
      <c r="Q49" s="41">
        <v>0</v>
      </c>
      <c r="R49" s="35">
        <f t="shared" si="57"/>
        <v>0</v>
      </c>
      <c r="S49" s="41">
        <v>0</v>
      </c>
      <c r="T49" s="35">
        <f t="shared" si="53"/>
        <v>0</v>
      </c>
      <c r="U49" s="37">
        <f t="shared" si="64"/>
        <v>1</v>
      </c>
      <c r="V49" s="37">
        <f t="shared" si="59"/>
        <v>1</v>
      </c>
      <c r="W49" s="35">
        <f t="shared" si="60"/>
        <v>100</v>
      </c>
      <c r="X49" s="33">
        <v>15000</v>
      </c>
      <c r="Y49" s="33">
        <v>29000</v>
      </c>
      <c r="Z49" s="33">
        <v>20750</v>
      </c>
      <c r="AA49" s="38">
        <f t="shared" si="61"/>
        <v>4</v>
      </c>
      <c r="AB49" s="39">
        <v>4</v>
      </c>
      <c r="AC49" s="40">
        <f t="shared" si="54"/>
        <v>100</v>
      </c>
      <c r="AD49" s="39">
        <v>0</v>
      </c>
      <c r="AE49" s="40">
        <f t="shared" si="55"/>
        <v>0</v>
      </c>
    </row>
    <row r="50" spans="1:31" ht="21">
      <c r="A50" s="41" t="s">
        <v>50</v>
      </c>
      <c r="B50" s="31" t="s">
        <v>71</v>
      </c>
      <c r="C50" s="41" t="s">
        <v>52</v>
      </c>
      <c r="D50" s="19">
        <v>8</v>
      </c>
      <c r="E50" s="50">
        <v>6</v>
      </c>
      <c r="F50" s="21">
        <f t="shared" si="48"/>
        <v>75</v>
      </c>
      <c r="G50" s="41">
        <v>3</v>
      </c>
      <c r="H50" s="32">
        <f>G50*100/E50</f>
        <v>50</v>
      </c>
      <c r="I50" s="41">
        <v>1</v>
      </c>
      <c r="J50" s="35">
        <f t="shared" si="63"/>
        <v>16.666666666666668</v>
      </c>
      <c r="K50" s="41">
        <v>0</v>
      </c>
      <c r="L50" s="35">
        <f t="shared" si="50"/>
        <v>0</v>
      </c>
      <c r="M50" s="41">
        <v>0</v>
      </c>
      <c r="N50" s="35">
        <f t="shared" si="51"/>
        <v>0</v>
      </c>
      <c r="O50" s="41">
        <v>1</v>
      </c>
      <c r="P50" s="35">
        <f t="shared" si="52"/>
        <v>16.666666666666668</v>
      </c>
      <c r="Q50" s="41">
        <v>1</v>
      </c>
      <c r="R50" s="35">
        <f t="shared" si="57"/>
        <v>16.666666666666668</v>
      </c>
      <c r="S50" s="41">
        <v>0</v>
      </c>
      <c r="T50" s="35">
        <f t="shared" si="53"/>
        <v>0</v>
      </c>
      <c r="U50" s="37">
        <f t="shared" si="64"/>
        <v>5</v>
      </c>
      <c r="V50" s="37">
        <f t="shared" si="59"/>
        <v>5</v>
      </c>
      <c r="W50" s="35">
        <f t="shared" si="60"/>
        <v>100</v>
      </c>
      <c r="X50" s="33">
        <v>30720</v>
      </c>
      <c r="Y50" s="33">
        <v>40000</v>
      </c>
      <c r="Z50" s="33">
        <v>35203.333333333336</v>
      </c>
      <c r="AA50" s="38">
        <f>SUM(O50+Q50+S50+G50+I50)</f>
        <v>6</v>
      </c>
      <c r="AB50" s="39">
        <v>6</v>
      </c>
      <c r="AC50" s="40">
        <f>AB50/AA50*100</f>
        <v>100</v>
      </c>
      <c r="AD50" s="39">
        <v>0</v>
      </c>
      <c r="AE50" s="40">
        <f t="shared" si="55"/>
        <v>0</v>
      </c>
    </row>
    <row r="51" spans="1:31" ht="21">
      <c r="A51" s="42"/>
      <c r="B51" s="54" t="s">
        <v>106</v>
      </c>
      <c r="C51" s="42"/>
      <c r="D51" s="42">
        <f>SUM(D52:D53)</f>
        <v>11</v>
      </c>
      <c r="E51" s="42">
        <f>SUM(E52:E53)</f>
        <v>11</v>
      </c>
      <c r="F51" s="11">
        <f>E51/D51*100</f>
        <v>100</v>
      </c>
      <c r="G51" s="42">
        <f>SUM(G52:G53)</f>
        <v>7</v>
      </c>
      <c r="H51" s="44">
        <f t="shared" ref="H51:H53" si="65">G51*100/E51</f>
        <v>63.636363636363633</v>
      </c>
      <c r="I51" s="42">
        <f>SUM(I52:I53)</f>
        <v>0</v>
      </c>
      <c r="J51" s="46">
        <f>I51*100/E51</f>
        <v>0</v>
      </c>
      <c r="K51" s="42">
        <f>SUM(K52:K53)</f>
        <v>1</v>
      </c>
      <c r="L51" s="46">
        <f>K51*100/E51</f>
        <v>9.0909090909090917</v>
      </c>
      <c r="M51" s="47">
        <f>SUM(M52:M53)</f>
        <v>0</v>
      </c>
      <c r="N51" s="46">
        <f>M51*100/E51</f>
        <v>0</v>
      </c>
      <c r="O51" s="42">
        <f>SUM(O52:O53)</f>
        <v>2</v>
      </c>
      <c r="P51" s="46">
        <f>O51*100/E51</f>
        <v>18.181818181818183</v>
      </c>
      <c r="Q51" s="47">
        <f>SUM(Q52:Q53)</f>
        <v>1</v>
      </c>
      <c r="R51" s="46">
        <f>Q51*100/E51</f>
        <v>9.0909090909090917</v>
      </c>
      <c r="S51" s="47">
        <f>SUM(S52:S53)</f>
        <v>0</v>
      </c>
      <c r="T51" s="46">
        <f>S51*100/E51</f>
        <v>0</v>
      </c>
      <c r="U51" s="47">
        <f>SUM(U52:U53)</f>
        <v>8</v>
      </c>
      <c r="V51" s="47">
        <f>SUM(V52:V53)</f>
        <v>9</v>
      </c>
      <c r="W51" s="46">
        <f>U51*100/V51</f>
        <v>88.888888888888886</v>
      </c>
      <c r="X51" s="48">
        <f>MIN(X52:X53)</f>
        <v>15300</v>
      </c>
      <c r="Y51" s="48">
        <f>MAX(Y52:Y53)</f>
        <v>20400</v>
      </c>
      <c r="Z51" s="55">
        <v>17720</v>
      </c>
      <c r="AA51" s="47">
        <f>SUM(AA52:AA53)</f>
        <v>10</v>
      </c>
      <c r="AB51" s="42">
        <f>SUM(AB52:AB53)</f>
        <v>7</v>
      </c>
      <c r="AC51" s="46">
        <f>AB51/AA51*100</f>
        <v>70</v>
      </c>
      <c r="AD51" s="42">
        <f>SUM(AD52:AD53)</f>
        <v>3</v>
      </c>
      <c r="AE51" s="46">
        <f>AD51/AA51*100</f>
        <v>30</v>
      </c>
    </row>
    <row r="52" spans="1:31" ht="21">
      <c r="A52" s="95" t="s">
        <v>120</v>
      </c>
      <c r="B52" s="51" t="s">
        <v>121</v>
      </c>
      <c r="C52" s="95" t="s">
        <v>27</v>
      </c>
      <c r="D52" s="30">
        <v>7</v>
      </c>
      <c r="E52" s="30">
        <v>7</v>
      </c>
      <c r="F52" s="21">
        <f>E52/D52*100</f>
        <v>100</v>
      </c>
      <c r="G52" s="33">
        <v>6</v>
      </c>
      <c r="H52" s="32">
        <f t="shared" si="65"/>
        <v>85.714285714285708</v>
      </c>
      <c r="I52" s="34">
        <v>0</v>
      </c>
      <c r="J52" s="35">
        <f t="shared" ref="J52:J53" si="66">I52*100/E52</f>
        <v>0</v>
      </c>
      <c r="K52" s="36">
        <v>1</v>
      </c>
      <c r="L52" s="35">
        <f t="shared" ref="L52:L53" si="67">K52*100/E52</f>
        <v>14.285714285714286</v>
      </c>
      <c r="M52" s="37">
        <v>0</v>
      </c>
      <c r="N52" s="35">
        <f t="shared" ref="N52:N53" si="68">M52*100/E52</f>
        <v>0</v>
      </c>
      <c r="O52" s="37">
        <v>0</v>
      </c>
      <c r="P52" s="35">
        <f t="shared" ref="P52:P53" si="69">O52*100/E52</f>
        <v>0</v>
      </c>
      <c r="Q52" s="37">
        <v>0</v>
      </c>
      <c r="R52" s="35">
        <f>Q52*100/$E52</f>
        <v>0</v>
      </c>
      <c r="S52" s="37">
        <v>0</v>
      </c>
      <c r="T52" s="35">
        <f>S52*100/$E52</f>
        <v>0</v>
      </c>
      <c r="U52" s="37">
        <f>G52+I52+Q52+S52</f>
        <v>6</v>
      </c>
      <c r="V52" s="37">
        <f>E52-M52-O52</f>
        <v>7</v>
      </c>
      <c r="W52" s="40">
        <f>U52*100/V52</f>
        <v>85.714285714285708</v>
      </c>
      <c r="X52" s="33">
        <v>15300</v>
      </c>
      <c r="Y52" s="33">
        <v>20400</v>
      </c>
      <c r="Z52" s="33">
        <v>17533.333333333332</v>
      </c>
      <c r="AA52" s="38">
        <f t="shared" ref="AA52:AA53" si="70">SUM(O52+Q52+S52+G52+I52)</f>
        <v>6</v>
      </c>
      <c r="AB52" s="39">
        <v>4</v>
      </c>
      <c r="AC52" s="40">
        <f>AB52/AA52*100</f>
        <v>66.666666666666657</v>
      </c>
      <c r="AD52" s="39">
        <v>2</v>
      </c>
      <c r="AE52" s="40">
        <f>AD52/AA52*100</f>
        <v>33.333333333333329</v>
      </c>
    </row>
    <row r="53" spans="1:31" ht="21">
      <c r="A53" s="97"/>
      <c r="B53" s="51" t="s">
        <v>122</v>
      </c>
      <c r="C53" s="97"/>
      <c r="D53" s="68">
        <v>4</v>
      </c>
      <c r="E53" s="68">
        <v>4</v>
      </c>
      <c r="F53" s="21">
        <f>E53/D53*100</f>
        <v>100</v>
      </c>
      <c r="G53" s="33">
        <v>1</v>
      </c>
      <c r="H53" s="32">
        <f t="shared" si="65"/>
        <v>25</v>
      </c>
      <c r="I53" s="34">
        <v>0</v>
      </c>
      <c r="J53" s="35">
        <f t="shared" si="66"/>
        <v>0</v>
      </c>
      <c r="K53" s="36">
        <v>0</v>
      </c>
      <c r="L53" s="35">
        <f t="shared" si="67"/>
        <v>0</v>
      </c>
      <c r="M53" s="37">
        <v>0</v>
      </c>
      <c r="N53" s="35">
        <f t="shared" si="68"/>
        <v>0</v>
      </c>
      <c r="O53" s="37">
        <v>2</v>
      </c>
      <c r="P53" s="35">
        <f t="shared" si="69"/>
        <v>50</v>
      </c>
      <c r="Q53" s="37">
        <v>1</v>
      </c>
      <c r="R53" s="35">
        <f>Q53*100/$E53</f>
        <v>25</v>
      </c>
      <c r="S53" s="37">
        <v>0</v>
      </c>
      <c r="T53" s="35">
        <f>S53*100/$E53</f>
        <v>0</v>
      </c>
      <c r="U53" s="37">
        <f>G53+I53+Q53+S53</f>
        <v>2</v>
      </c>
      <c r="V53" s="37">
        <f>E53-M53-O53</f>
        <v>2</v>
      </c>
      <c r="W53" s="40">
        <f>U53*100/V53</f>
        <v>100</v>
      </c>
      <c r="X53" s="33">
        <v>17000</v>
      </c>
      <c r="Y53" s="33">
        <v>20000</v>
      </c>
      <c r="Z53" s="33">
        <v>18000</v>
      </c>
      <c r="AA53" s="38">
        <f t="shared" si="70"/>
        <v>4</v>
      </c>
      <c r="AB53" s="39">
        <v>3</v>
      </c>
      <c r="AC53" s="40">
        <f>AB53/AA53*100</f>
        <v>75</v>
      </c>
      <c r="AD53" s="39">
        <v>1</v>
      </c>
      <c r="AE53" s="40">
        <f>AD53/AA53*100</f>
        <v>25</v>
      </c>
    </row>
    <row r="54" spans="1:31" ht="21">
      <c r="A54" s="9"/>
      <c r="B54" s="53" t="s">
        <v>107</v>
      </c>
      <c r="C54" s="9"/>
      <c r="D54" s="77">
        <f>SUM(D55:D59)</f>
        <v>113</v>
      </c>
      <c r="E54" s="77">
        <f>SUM(E55:E59)</f>
        <v>80</v>
      </c>
      <c r="F54" s="11">
        <f>E54/D54*100</f>
        <v>70.796460176991147</v>
      </c>
      <c r="G54" s="12">
        <f>SUM(G55:G59)</f>
        <v>20</v>
      </c>
      <c r="H54" s="11">
        <f>G54*100/E54</f>
        <v>25</v>
      </c>
      <c r="I54" s="12">
        <f>SUM(I55:I59)</f>
        <v>0</v>
      </c>
      <c r="J54" s="13">
        <f>I54*100/E54</f>
        <v>0</v>
      </c>
      <c r="K54" s="17">
        <f>SUM(K55:K59)</f>
        <v>35</v>
      </c>
      <c r="L54" s="13">
        <f>K54*100/E54</f>
        <v>43.75</v>
      </c>
      <c r="M54" s="17">
        <f>SUM(M55:M59)</f>
        <v>2</v>
      </c>
      <c r="N54" s="13">
        <f>M54*100/E54</f>
        <v>2.5</v>
      </c>
      <c r="O54" s="17">
        <f>SUM(O55:O59)</f>
        <v>9</v>
      </c>
      <c r="P54" s="13">
        <f>O54*100/E54</f>
        <v>11.25</v>
      </c>
      <c r="Q54" s="17">
        <f>SUM(Q55:Q59)</f>
        <v>12</v>
      </c>
      <c r="R54" s="13">
        <f>Q54*100/E54</f>
        <v>15</v>
      </c>
      <c r="S54" s="17">
        <f>SUM(S55:S59)</f>
        <v>2</v>
      </c>
      <c r="T54" s="13">
        <f>S54*100/E54</f>
        <v>2.5</v>
      </c>
      <c r="U54" s="17">
        <f>SUM(U55:U59)</f>
        <v>34</v>
      </c>
      <c r="V54" s="17">
        <f>SUM(V55:V59)</f>
        <v>69</v>
      </c>
      <c r="W54" s="13">
        <f>U54*100/V54</f>
        <v>49.275362318840578</v>
      </c>
      <c r="X54" s="15">
        <f>MIN(X56:X59)</f>
        <v>5000</v>
      </c>
      <c r="Y54" s="15">
        <f>MAX(Y55:Y59)</f>
        <v>30000</v>
      </c>
      <c r="Z54" s="16">
        <v>13004</v>
      </c>
      <c r="AA54" s="17">
        <f>SUM(AA55:AA59)</f>
        <v>43</v>
      </c>
      <c r="AB54" s="10">
        <f>SUM(AB55:AB59)</f>
        <v>16</v>
      </c>
      <c r="AC54" s="13">
        <f>AB54/AA54*100</f>
        <v>37.209302325581397</v>
      </c>
      <c r="AD54" s="10">
        <f>SUM(AD55:AD59)</f>
        <v>27</v>
      </c>
      <c r="AE54" s="13">
        <f>AD54/AA54*100</f>
        <v>62.790697674418603</v>
      </c>
    </row>
    <row r="55" spans="1:31" ht="21">
      <c r="A55" s="95" t="s">
        <v>74</v>
      </c>
      <c r="B55" s="31" t="s">
        <v>75</v>
      </c>
      <c r="C55" s="107" t="s">
        <v>27</v>
      </c>
      <c r="D55" s="19">
        <v>5</v>
      </c>
      <c r="E55" s="20">
        <v>5</v>
      </c>
      <c r="F55" s="21">
        <f t="shared" ref="F55:F59" si="71">E55/D55*100</f>
        <v>100</v>
      </c>
      <c r="G55" s="22">
        <v>0</v>
      </c>
      <c r="H55" s="21">
        <f t="shared" ref="H55:H59" si="72">G55*100/E55</f>
        <v>0</v>
      </c>
      <c r="I55" s="23">
        <v>0</v>
      </c>
      <c r="J55" s="24">
        <f t="shared" ref="J55:J57" si="73">I55*100/E55</f>
        <v>0</v>
      </c>
      <c r="K55" s="25">
        <v>5</v>
      </c>
      <c r="L55" s="24">
        <f t="shared" ref="L55:L59" si="74">K55*100/E55</f>
        <v>100</v>
      </c>
      <c r="M55" s="26">
        <v>0</v>
      </c>
      <c r="N55" s="24">
        <f t="shared" ref="N55:N59" si="75">M55*100/E55</f>
        <v>0</v>
      </c>
      <c r="O55" s="26">
        <v>0</v>
      </c>
      <c r="P55" s="24">
        <f t="shared" ref="P55:P59" si="76">O55*100/E55</f>
        <v>0</v>
      </c>
      <c r="Q55" s="26">
        <v>0</v>
      </c>
      <c r="R55" s="24">
        <f>Q55*100/$E55</f>
        <v>0</v>
      </c>
      <c r="S55" s="26">
        <v>0</v>
      </c>
      <c r="T55" s="24">
        <f t="shared" ref="T55:T59" si="77">S55*100/$E55</f>
        <v>0</v>
      </c>
      <c r="U55" s="26">
        <f>G55+I55+Q55+S55</f>
        <v>0</v>
      </c>
      <c r="V55" s="26">
        <f>E55-M55-O55</f>
        <v>5</v>
      </c>
      <c r="W55" s="24">
        <f>U55*100/V55</f>
        <v>0</v>
      </c>
      <c r="X55" s="33" t="s">
        <v>72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</row>
    <row r="56" spans="1:31" ht="21">
      <c r="A56" s="97"/>
      <c r="B56" s="31" t="s">
        <v>76</v>
      </c>
      <c r="C56" s="107"/>
      <c r="D56" s="19">
        <v>34</v>
      </c>
      <c r="E56" s="20">
        <v>14</v>
      </c>
      <c r="F56" s="21">
        <f t="shared" si="71"/>
        <v>41.17647058823529</v>
      </c>
      <c r="G56" s="22">
        <v>1</v>
      </c>
      <c r="H56" s="21">
        <f t="shared" si="72"/>
        <v>7.1428571428571432</v>
      </c>
      <c r="I56" s="23">
        <v>0</v>
      </c>
      <c r="J56" s="24">
        <f t="shared" si="73"/>
        <v>0</v>
      </c>
      <c r="K56" s="25">
        <v>5</v>
      </c>
      <c r="L56" s="24">
        <f t="shared" si="74"/>
        <v>35.714285714285715</v>
      </c>
      <c r="M56" s="26">
        <v>0</v>
      </c>
      <c r="N56" s="24">
        <f t="shared" si="75"/>
        <v>0</v>
      </c>
      <c r="O56" s="26">
        <v>2</v>
      </c>
      <c r="P56" s="24">
        <f t="shared" si="76"/>
        <v>14.285714285714286</v>
      </c>
      <c r="Q56" s="26">
        <v>5</v>
      </c>
      <c r="R56" s="24">
        <f t="shared" ref="R56:R59" si="78">Q56*100/$E56</f>
        <v>35.714285714285715</v>
      </c>
      <c r="S56" s="26">
        <v>1</v>
      </c>
      <c r="T56" s="24">
        <f t="shared" si="77"/>
        <v>7.1428571428571432</v>
      </c>
      <c r="U56" s="26">
        <f t="shared" ref="U56" si="79">G56+I56+Q56+S56</f>
        <v>7</v>
      </c>
      <c r="V56" s="26">
        <f t="shared" ref="V56:V59" si="80">E56-M56-O56</f>
        <v>12</v>
      </c>
      <c r="W56" s="24">
        <f t="shared" ref="W56:W59" si="81">U56*100/V56</f>
        <v>58.333333333333336</v>
      </c>
      <c r="X56" s="22">
        <v>5000</v>
      </c>
      <c r="Y56" s="22">
        <v>20000</v>
      </c>
      <c r="Z56" s="22">
        <v>11429</v>
      </c>
      <c r="AA56" s="27">
        <f>SUM(O56+Q56+S56+G56+I56)</f>
        <v>9</v>
      </c>
      <c r="AB56" s="28">
        <v>3</v>
      </c>
      <c r="AC56" s="29">
        <f t="shared" ref="AC56:AC59" si="82">AB56/AA56*100</f>
        <v>33.333333333333329</v>
      </c>
      <c r="AD56" s="28">
        <v>6</v>
      </c>
      <c r="AE56" s="29">
        <f t="shared" ref="AE56:AE57" si="83">AD56/AA56*100</f>
        <v>66.666666666666657</v>
      </c>
    </row>
    <row r="57" spans="1:31" ht="21">
      <c r="A57" s="95" t="s">
        <v>34</v>
      </c>
      <c r="B57" s="31" t="s">
        <v>77</v>
      </c>
      <c r="C57" s="107"/>
      <c r="D57" s="19">
        <v>16</v>
      </c>
      <c r="E57" s="20">
        <v>8</v>
      </c>
      <c r="F57" s="21">
        <f t="shared" si="71"/>
        <v>50</v>
      </c>
      <c r="G57" s="22">
        <v>5</v>
      </c>
      <c r="H57" s="21">
        <f t="shared" si="72"/>
        <v>62.5</v>
      </c>
      <c r="I57" s="23">
        <v>0</v>
      </c>
      <c r="J57" s="24">
        <f t="shared" si="73"/>
        <v>0</v>
      </c>
      <c r="K57" s="25">
        <v>2</v>
      </c>
      <c r="L57" s="24">
        <f t="shared" si="74"/>
        <v>25</v>
      </c>
      <c r="M57" s="26">
        <v>0</v>
      </c>
      <c r="N57" s="24">
        <f t="shared" si="75"/>
        <v>0</v>
      </c>
      <c r="O57" s="26">
        <v>0</v>
      </c>
      <c r="P57" s="24">
        <f t="shared" si="76"/>
        <v>0</v>
      </c>
      <c r="Q57" s="26">
        <v>0</v>
      </c>
      <c r="R57" s="24">
        <f t="shared" si="78"/>
        <v>0</v>
      </c>
      <c r="S57" s="26">
        <v>1</v>
      </c>
      <c r="T57" s="24">
        <f t="shared" si="77"/>
        <v>12.5</v>
      </c>
      <c r="U57" s="26">
        <f>G57+I57+Q57+S57</f>
        <v>6</v>
      </c>
      <c r="V57" s="26">
        <f>E57-M57-O57</f>
        <v>8</v>
      </c>
      <c r="W57" s="24">
        <f t="shared" si="81"/>
        <v>75</v>
      </c>
      <c r="X57" s="22">
        <v>9900</v>
      </c>
      <c r="Y57" s="22">
        <v>15000</v>
      </c>
      <c r="Z57" s="22">
        <v>12816.666666666666</v>
      </c>
      <c r="AA57" s="27">
        <f t="shared" ref="AA57:AA59" si="84">SUM(O57+Q57+S57+G57+I57)</f>
        <v>6</v>
      </c>
      <c r="AB57" s="28">
        <v>2</v>
      </c>
      <c r="AC57" s="29">
        <f t="shared" si="82"/>
        <v>33.333333333333329</v>
      </c>
      <c r="AD57" s="28">
        <v>4</v>
      </c>
      <c r="AE57" s="29">
        <f t="shared" si="83"/>
        <v>66.666666666666657</v>
      </c>
    </row>
    <row r="58" spans="1:31" ht="21">
      <c r="A58" s="96"/>
      <c r="B58" s="31" t="s">
        <v>78</v>
      </c>
      <c r="C58" s="107"/>
      <c r="D58" s="19">
        <v>29</v>
      </c>
      <c r="E58" s="20">
        <v>29</v>
      </c>
      <c r="F58" s="21">
        <f t="shared" si="71"/>
        <v>100</v>
      </c>
      <c r="G58" s="22">
        <v>9</v>
      </c>
      <c r="H58" s="21">
        <f t="shared" si="72"/>
        <v>31.03448275862069</v>
      </c>
      <c r="I58" s="23">
        <v>0</v>
      </c>
      <c r="J58" s="24">
        <f>I58*100/E58</f>
        <v>0</v>
      </c>
      <c r="K58" s="25">
        <v>13</v>
      </c>
      <c r="L58" s="24">
        <f t="shared" si="74"/>
        <v>44.827586206896555</v>
      </c>
      <c r="M58" s="26">
        <v>1</v>
      </c>
      <c r="N58" s="24">
        <f t="shared" si="75"/>
        <v>3.4482758620689653</v>
      </c>
      <c r="O58" s="26">
        <v>0</v>
      </c>
      <c r="P58" s="24">
        <f t="shared" si="76"/>
        <v>0</v>
      </c>
      <c r="Q58" s="26">
        <v>6</v>
      </c>
      <c r="R58" s="24">
        <f t="shared" si="78"/>
        <v>20.689655172413794</v>
      </c>
      <c r="S58" s="26">
        <v>0</v>
      </c>
      <c r="T58" s="24">
        <f t="shared" si="77"/>
        <v>0</v>
      </c>
      <c r="U58" s="26">
        <f>G58+I58+Q58+S58</f>
        <v>15</v>
      </c>
      <c r="V58" s="26">
        <f t="shared" si="80"/>
        <v>28</v>
      </c>
      <c r="W58" s="24">
        <f t="shared" si="81"/>
        <v>53.571428571428569</v>
      </c>
      <c r="X58" s="22">
        <v>7800</v>
      </c>
      <c r="Y58" s="22">
        <v>30000</v>
      </c>
      <c r="Z58" s="22">
        <v>13520</v>
      </c>
      <c r="AA58" s="27">
        <f t="shared" si="84"/>
        <v>15</v>
      </c>
      <c r="AB58" s="28">
        <v>3</v>
      </c>
      <c r="AC58" s="29">
        <f t="shared" si="82"/>
        <v>20</v>
      </c>
      <c r="AD58" s="28">
        <v>12</v>
      </c>
      <c r="AE58" s="29">
        <f>AD58/AA58*100</f>
        <v>80</v>
      </c>
    </row>
    <row r="59" spans="1:31" ht="21">
      <c r="A59" s="97"/>
      <c r="B59" s="31" t="s">
        <v>79</v>
      </c>
      <c r="C59" s="107"/>
      <c r="D59" s="19">
        <v>29</v>
      </c>
      <c r="E59" s="20">
        <v>24</v>
      </c>
      <c r="F59" s="21">
        <f t="shared" si="71"/>
        <v>82.758620689655174</v>
      </c>
      <c r="G59" s="22">
        <v>5</v>
      </c>
      <c r="H59" s="21">
        <f t="shared" si="72"/>
        <v>20.833333333333332</v>
      </c>
      <c r="I59" s="23">
        <v>0</v>
      </c>
      <c r="J59" s="24">
        <f>I59*100/E59</f>
        <v>0</v>
      </c>
      <c r="K59" s="25">
        <v>10</v>
      </c>
      <c r="L59" s="24">
        <f t="shared" si="74"/>
        <v>41.666666666666664</v>
      </c>
      <c r="M59" s="26">
        <v>1</v>
      </c>
      <c r="N59" s="24">
        <f t="shared" si="75"/>
        <v>4.166666666666667</v>
      </c>
      <c r="O59" s="26">
        <v>7</v>
      </c>
      <c r="P59" s="24">
        <f t="shared" si="76"/>
        <v>29.166666666666668</v>
      </c>
      <c r="Q59" s="26">
        <v>1</v>
      </c>
      <c r="R59" s="24">
        <f t="shared" si="78"/>
        <v>4.166666666666667</v>
      </c>
      <c r="S59" s="26">
        <v>0</v>
      </c>
      <c r="T59" s="24">
        <f t="shared" si="77"/>
        <v>0</v>
      </c>
      <c r="U59" s="26">
        <f>G59+I59+Q59+S59</f>
        <v>6</v>
      </c>
      <c r="V59" s="26">
        <f t="shared" si="80"/>
        <v>16</v>
      </c>
      <c r="W59" s="24">
        <f t="shared" si="81"/>
        <v>37.5</v>
      </c>
      <c r="X59" s="22">
        <v>8000</v>
      </c>
      <c r="Y59" s="22">
        <v>25000</v>
      </c>
      <c r="Z59" s="22">
        <v>13465.384615384615</v>
      </c>
      <c r="AA59" s="27">
        <f t="shared" si="84"/>
        <v>13</v>
      </c>
      <c r="AB59" s="28">
        <v>8</v>
      </c>
      <c r="AC59" s="29">
        <f t="shared" si="82"/>
        <v>61.53846153846154</v>
      </c>
      <c r="AD59" s="28">
        <v>5</v>
      </c>
      <c r="AE59" s="29">
        <f t="shared" ref="AE59" si="85">AD59/AA59*100</f>
        <v>38.461538461538467</v>
      </c>
    </row>
    <row r="60" spans="1:31" ht="21">
      <c r="A60" s="42"/>
      <c r="B60" s="43" t="s">
        <v>108</v>
      </c>
      <c r="C60" s="42"/>
      <c r="D60" s="42">
        <f>SUM(D61:D81)</f>
        <v>592</v>
      </c>
      <c r="E60" s="42">
        <f>SUM(E61:E81)</f>
        <v>369</v>
      </c>
      <c r="F60" s="11">
        <f>E60/D60*100</f>
        <v>62.331081081081088</v>
      </c>
      <c r="G60" s="45">
        <f>SUM(G61:G81)</f>
        <v>82</v>
      </c>
      <c r="H60" s="44">
        <f>G60*100/E60</f>
        <v>22.222222222222221</v>
      </c>
      <c r="I60" s="45">
        <f>SUM(I61:I81)</f>
        <v>5</v>
      </c>
      <c r="J60" s="46">
        <f>I60*100/E60</f>
        <v>1.3550135501355014</v>
      </c>
      <c r="K60" s="45">
        <f>SUM(K61:K81)</f>
        <v>141</v>
      </c>
      <c r="L60" s="46">
        <f>K60*100/E60</f>
        <v>38.211382113821138</v>
      </c>
      <c r="M60" s="45">
        <f>SUM(M61:M81)</f>
        <v>6</v>
      </c>
      <c r="N60" s="46">
        <f>M60*100/E60</f>
        <v>1.6260162601626016</v>
      </c>
      <c r="O60" s="45">
        <f>SUM(O61:O81)</f>
        <v>100</v>
      </c>
      <c r="P60" s="46">
        <f>O60*100/E60</f>
        <v>27.100271002710027</v>
      </c>
      <c r="Q60" s="45">
        <f>SUM(Q61:Q81)</f>
        <v>14</v>
      </c>
      <c r="R60" s="46">
        <f>Q60*100/E60</f>
        <v>3.794037940379404</v>
      </c>
      <c r="S60" s="45">
        <f>SUM(S61:S81)</f>
        <v>21</v>
      </c>
      <c r="T60" s="46">
        <f>S60*100/E60</f>
        <v>5.691056910569106</v>
      </c>
      <c r="U60" s="47">
        <f>SUM(U61:U81)</f>
        <v>122</v>
      </c>
      <c r="V60" s="47">
        <f>SUM(V61:V81)</f>
        <v>263</v>
      </c>
      <c r="W60" s="46">
        <f>U60*100/V60</f>
        <v>46.387832699619771</v>
      </c>
      <c r="X60" s="48">
        <f>MIN(X61:X74,X76:X81)</f>
        <v>5000</v>
      </c>
      <c r="Y60" s="48">
        <f>MAX(Y61:Y81)</f>
        <v>60000</v>
      </c>
      <c r="Z60" s="49">
        <v>17404</v>
      </c>
      <c r="AA60" s="47">
        <f>SUM(AA61:AA81)</f>
        <v>222</v>
      </c>
      <c r="AB60" s="42">
        <f>SUM(AB61:AB81)</f>
        <v>169</v>
      </c>
      <c r="AC60" s="46">
        <f>AB60/AA60*100</f>
        <v>76.126126126126124</v>
      </c>
      <c r="AD60" s="42">
        <f>SUM(AD61:AD81)</f>
        <v>53</v>
      </c>
      <c r="AE60" s="46">
        <f>AD60/AA60*100</f>
        <v>23.873873873873876</v>
      </c>
    </row>
    <row r="61" spans="1:31" ht="21">
      <c r="A61" s="30" t="s">
        <v>80</v>
      </c>
      <c r="B61" s="52" t="s">
        <v>81</v>
      </c>
      <c r="C61" s="95" t="s">
        <v>27</v>
      </c>
      <c r="D61" s="41">
        <v>81</v>
      </c>
      <c r="E61" s="30">
        <v>35</v>
      </c>
      <c r="F61" s="21">
        <f t="shared" ref="F61:F81" si="86">E61/D61*100</f>
        <v>43.209876543209873</v>
      </c>
      <c r="G61" s="33">
        <v>2</v>
      </c>
      <c r="H61" s="32">
        <f>G61*100/E61</f>
        <v>5.7142857142857144</v>
      </c>
      <c r="I61" s="34">
        <v>0</v>
      </c>
      <c r="J61" s="35">
        <f t="shared" ref="J61:J63" si="87">I61*100/E61</f>
        <v>0</v>
      </c>
      <c r="K61" s="36">
        <v>2</v>
      </c>
      <c r="L61" s="35">
        <f t="shared" ref="L61:L81" si="88">K61*100/E61</f>
        <v>5.7142857142857144</v>
      </c>
      <c r="M61" s="37">
        <v>0</v>
      </c>
      <c r="N61" s="35">
        <f t="shared" ref="N61:N81" si="89">M61*100/E61</f>
        <v>0</v>
      </c>
      <c r="O61" s="37">
        <v>22</v>
      </c>
      <c r="P61" s="35">
        <f t="shared" ref="P61:P81" si="90">O61*100/E61</f>
        <v>62.857142857142854</v>
      </c>
      <c r="Q61" s="37">
        <v>2</v>
      </c>
      <c r="R61" s="35">
        <f>Q61*100/$E61</f>
        <v>5.7142857142857144</v>
      </c>
      <c r="S61" s="37">
        <v>7</v>
      </c>
      <c r="T61" s="35">
        <f t="shared" ref="T61:T81" si="91">S61*100/$E61</f>
        <v>20</v>
      </c>
      <c r="U61" s="37">
        <f>G61+I61+Q61+S61</f>
        <v>11</v>
      </c>
      <c r="V61" s="37">
        <f>E61-M61-O61</f>
        <v>13</v>
      </c>
      <c r="W61" s="35">
        <f>U61*100/V61</f>
        <v>84.615384615384613</v>
      </c>
      <c r="X61" s="33">
        <v>5000</v>
      </c>
      <c r="Y61" s="33">
        <v>24000</v>
      </c>
      <c r="Z61" s="33">
        <v>12643.333333333334</v>
      </c>
      <c r="AA61" s="38">
        <f>(O61+Q61+S61+G61+I61)</f>
        <v>33</v>
      </c>
      <c r="AB61" s="39">
        <v>27</v>
      </c>
      <c r="AC61" s="35">
        <f t="shared" ref="AC61:AC81" si="92">AB61/AA61*100</f>
        <v>81.818181818181827</v>
      </c>
      <c r="AD61" s="39">
        <v>6</v>
      </c>
      <c r="AE61" s="35">
        <f t="shared" ref="AE61:AE81" si="93">AD61/AA61*100</f>
        <v>18.181818181818183</v>
      </c>
    </row>
    <row r="62" spans="1:31" ht="21">
      <c r="A62" s="95" t="s">
        <v>82</v>
      </c>
      <c r="B62" s="52" t="s">
        <v>124</v>
      </c>
      <c r="C62" s="96"/>
      <c r="D62" s="41">
        <v>48</v>
      </c>
      <c r="E62" s="30">
        <v>36</v>
      </c>
      <c r="F62" s="21">
        <f t="shared" si="86"/>
        <v>75</v>
      </c>
      <c r="G62" s="33">
        <v>13</v>
      </c>
      <c r="H62" s="32">
        <f t="shared" ref="H62:H63" si="94">G62*100/E62</f>
        <v>36.111111111111114</v>
      </c>
      <c r="I62" s="34">
        <v>2</v>
      </c>
      <c r="J62" s="35">
        <f t="shared" si="87"/>
        <v>5.5555555555555554</v>
      </c>
      <c r="K62" s="36">
        <v>15</v>
      </c>
      <c r="L62" s="35">
        <f t="shared" si="88"/>
        <v>41.666666666666664</v>
      </c>
      <c r="M62" s="37">
        <v>1</v>
      </c>
      <c r="N62" s="35">
        <f t="shared" si="89"/>
        <v>2.7777777777777777</v>
      </c>
      <c r="O62" s="37">
        <v>3</v>
      </c>
      <c r="P62" s="35">
        <f t="shared" si="90"/>
        <v>8.3333333333333339</v>
      </c>
      <c r="Q62" s="37">
        <v>2</v>
      </c>
      <c r="R62" s="35">
        <f t="shared" ref="R62:R81" si="95">Q62*100/$E62</f>
        <v>5.5555555555555554</v>
      </c>
      <c r="S62" s="37">
        <v>0</v>
      </c>
      <c r="T62" s="35">
        <f t="shared" si="91"/>
        <v>0</v>
      </c>
      <c r="U62" s="37">
        <f t="shared" ref="U62" si="96">G62+I62+Q62+S62</f>
        <v>17</v>
      </c>
      <c r="V62" s="37">
        <f t="shared" ref="V62:V81" si="97">E62-M62-O62</f>
        <v>32</v>
      </c>
      <c r="W62" s="35">
        <f>U62*100/V62</f>
        <v>53.125</v>
      </c>
      <c r="X62" s="33">
        <v>6000</v>
      </c>
      <c r="Y62" s="33">
        <v>20000</v>
      </c>
      <c r="Z62" s="33">
        <v>12125</v>
      </c>
      <c r="AA62" s="38">
        <f>SUM(O62+Q62+S62+G62+I62)</f>
        <v>20</v>
      </c>
      <c r="AB62" s="39">
        <v>7</v>
      </c>
      <c r="AC62" s="35">
        <f t="shared" si="92"/>
        <v>35</v>
      </c>
      <c r="AD62" s="39">
        <v>13</v>
      </c>
      <c r="AE62" s="35">
        <f t="shared" si="93"/>
        <v>65</v>
      </c>
    </row>
    <row r="63" spans="1:31" ht="21">
      <c r="A63" s="96"/>
      <c r="B63" s="52" t="s">
        <v>83</v>
      </c>
      <c r="C63" s="96"/>
      <c r="D63" s="41">
        <v>21</v>
      </c>
      <c r="E63" s="30">
        <v>16</v>
      </c>
      <c r="F63" s="21">
        <f t="shared" si="86"/>
        <v>76.19047619047619</v>
      </c>
      <c r="G63" s="33">
        <v>5</v>
      </c>
      <c r="H63" s="32">
        <f t="shared" si="94"/>
        <v>31.25</v>
      </c>
      <c r="I63" s="34">
        <v>0</v>
      </c>
      <c r="J63" s="35">
        <f t="shared" si="87"/>
        <v>0</v>
      </c>
      <c r="K63" s="36">
        <v>8</v>
      </c>
      <c r="L63" s="35">
        <f t="shared" si="88"/>
        <v>50</v>
      </c>
      <c r="M63" s="37">
        <v>0</v>
      </c>
      <c r="N63" s="35">
        <f t="shared" si="89"/>
        <v>0</v>
      </c>
      <c r="O63" s="37">
        <v>3</v>
      </c>
      <c r="P63" s="35">
        <f t="shared" si="90"/>
        <v>18.75</v>
      </c>
      <c r="Q63" s="37">
        <v>0</v>
      </c>
      <c r="R63" s="35">
        <f t="shared" si="95"/>
        <v>0</v>
      </c>
      <c r="S63" s="37">
        <v>0</v>
      </c>
      <c r="T63" s="35">
        <f t="shared" si="91"/>
        <v>0</v>
      </c>
      <c r="U63" s="37">
        <f>G63+I63+Q63+S63</f>
        <v>5</v>
      </c>
      <c r="V63" s="37">
        <f t="shared" si="97"/>
        <v>13</v>
      </c>
      <c r="W63" s="35">
        <f t="shared" ref="W63:W81" si="98">U63*100/V63</f>
        <v>38.46153846153846</v>
      </c>
      <c r="X63" s="33">
        <v>7000</v>
      </c>
      <c r="Y63" s="33">
        <v>20000</v>
      </c>
      <c r="Z63" s="33">
        <v>12400</v>
      </c>
      <c r="AA63" s="38">
        <f t="shared" ref="AA63:AA81" si="99">SUM(O63+Q63+S63+G63+I63)</f>
        <v>8</v>
      </c>
      <c r="AB63" s="39">
        <v>5</v>
      </c>
      <c r="AC63" s="35">
        <f t="shared" si="92"/>
        <v>62.5</v>
      </c>
      <c r="AD63" s="39">
        <v>3</v>
      </c>
      <c r="AE63" s="35">
        <f t="shared" si="93"/>
        <v>37.5</v>
      </c>
    </row>
    <row r="64" spans="1:31" ht="21">
      <c r="A64" s="96"/>
      <c r="B64" s="52" t="s">
        <v>62</v>
      </c>
      <c r="C64" s="96"/>
      <c r="D64" s="41">
        <v>36</v>
      </c>
      <c r="E64" s="30">
        <v>21</v>
      </c>
      <c r="F64" s="21">
        <f t="shared" si="86"/>
        <v>58.333333333333336</v>
      </c>
      <c r="G64" s="33">
        <v>4</v>
      </c>
      <c r="H64" s="32">
        <f>G64*100/E64</f>
        <v>19.047619047619047</v>
      </c>
      <c r="I64" s="34">
        <v>0</v>
      </c>
      <c r="J64" s="35">
        <f>I64*100/E64</f>
        <v>0</v>
      </c>
      <c r="K64" s="36">
        <v>16</v>
      </c>
      <c r="L64" s="35">
        <f t="shared" si="88"/>
        <v>76.19047619047619</v>
      </c>
      <c r="M64" s="37">
        <v>0</v>
      </c>
      <c r="N64" s="35">
        <f t="shared" si="89"/>
        <v>0</v>
      </c>
      <c r="O64" s="37">
        <v>1</v>
      </c>
      <c r="P64" s="35">
        <f t="shared" si="90"/>
        <v>4.7619047619047619</v>
      </c>
      <c r="Q64" s="37">
        <v>0</v>
      </c>
      <c r="R64" s="35">
        <f t="shared" si="95"/>
        <v>0</v>
      </c>
      <c r="S64" s="37">
        <v>0</v>
      </c>
      <c r="T64" s="35">
        <f t="shared" si="91"/>
        <v>0</v>
      </c>
      <c r="U64" s="37">
        <f>G64+I64+Q64+S64</f>
        <v>4</v>
      </c>
      <c r="V64" s="37">
        <f t="shared" si="97"/>
        <v>20</v>
      </c>
      <c r="W64" s="35">
        <f t="shared" si="98"/>
        <v>20</v>
      </c>
      <c r="X64" s="33">
        <v>15000</v>
      </c>
      <c r="Y64" s="33">
        <v>15800</v>
      </c>
      <c r="Z64" s="33">
        <v>15640</v>
      </c>
      <c r="AA64" s="38">
        <f t="shared" si="99"/>
        <v>5</v>
      </c>
      <c r="AB64" s="39">
        <v>5</v>
      </c>
      <c r="AC64" s="35">
        <f t="shared" si="92"/>
        <v>100</v>
      </c>
      <c r="AD64" s="39">
        <v>0</v>
      </c>
      <c r="AE64" s="35">
        <f t="shared" si="93"/>
        <v>0</v>
      </c>
    </row>
    <row r="65" spans="1:31" ht="21">
      <c r="A65" s="96"/>
      <c r="B65" s="52" t="s">
        <v>90</v>
      </c>
      <c r="C65" s="96"/>
      <c r="D65" s="41">
        <v>63</v>
      </c>
      <c r="E65" s="41">
        <v>39</v>
      </c>
      <c r="F65" s="21">
        <f t="shared" si="86"/>
        <v>61.904761904761905</v>
      </c>
      <c r="G65" s="41">
        <v>10</v>
      </c>
      <c r="H65" s="32">
        <f t="shared" ref="H65:H81" si="100">G65*100/E65</f>
        <v>25.641025641025642</v>
      </c>
      <c r="I65" s="41">
        <v>1</v>
      </c>
      <c r="J65" s="35">
        <f t="shared" ref="J65:J81" si="101">I65*100/E65</f>
        <v>2.5641025641025643</v>
      </c>
      <c r="K65" s="41">
        <v>19</v>
      </c>
      <c r="L65" s="35">
        <f t="shared" si="88"/>
        <v>48.717948717948715</v>
      </c>
      <c r="M65" s="41">
        <v>2</v>
      </c>
      <c r="N65" s="35">
        <f t="shared" si="89"/>
        <v>5.1282051282051286</v>
      </c>
      <c r="O65" s="41">
        <v>2</v>
      </c>
      <c r="P65" s="35">
        <f t="shared" si="90"/>
        <v>5.1282051282051286</v>
      </c>
      <c r="Q65" s="41">
        <v>5</v>
      </c>
      <c r="R65" s="35">
        <f t="shared" si="95"/>
        <v>12.820512820512821</v>
      </c>
      <c r="S65" s="41">
        <v>0</v>
      </c>
      <c r="T65" s="35">
        <f t="shared" si="91"/>
        <v>0</v>
      </c>
      <c r="U65" s="37">
        <f t="shared" ref="U65:U79" si="102">G65+I65+Q65+S65</f>
        <v>16</v>
      </c>
      <c r="V65" s="37">
        <f t="shared" si="97"/>
        <v>35</v>
      </c>
      <c r="W65" s="35">
        <f t="shared" si="98"/>
        <v>45.714285714285715</v>
      </c>
      <c r="X65" s="33">
        <v>5000</v>
      </c>
      <c r="Y65" s="33">
        <v>18000</v>
      </c>
      <c r="Z65" s="33">
        <v>13000</v>
      </c>
      <c r="AA65" s="38">
        <f t="shared" si="99"/>
        <v>18</v>
      </c>
      <c r="AB65" s="39">
        <v>8</v>
      </c>
      <c r="AC65" s="35">
        <f t="shared" si="92"/>
        <v>44.444444444444443</v>
      </c>
      <c r="AD65" s="39">
        <v>10</v>
      </c>
      <c r="AE65" s="35">
        <f t="shared" si="93"/>
        <v>55.555555555555557</v>
      </c>
    </row>
    <row r="66" spans="1:31" ht="21">
      <c r="A66" s="96"/>
      <c r="B66" s="52" t="s">
        <v>84</v>
      </c>
      <c r="C66" s="96"/>
      <c r="D66" s="41">
        <v>27</v>
      </c>
      <c r="E66" s="41">
        <v>18</v>
      </c>
      <c r="F66" s="21">
        <f t="shared" si="86"/>
        <v>66.666666666666657</v>
      </c>
      <c r="G66" s="41">
        <v>5</v>
      </c>
      <c r="H66" s="32">
        <f t="shared" si="100"/>
        <v>27.777777777777779</v>
      </c>
      <c r="I66" s="41">
        <v>0</v>
      </c>
      <c r="J66" s="35">
        <f t="shared" si="101"/>
        <v>0</v>
      </c>
      <c r="K66" s="41">
        <v>5</v>
      </c>
      <c r="L66" s="35">
        <f t="shared" si="88"/>
        <v>27.777777777777779</v>
      </c>
      <c r="M66" s="41">
        <v>2</v>
      </c>
      <c r="N66" s="35">
        <f t="shared" si="89"/>
        <v>11.111111111111111</v>
      </c>
      <c r="O66" s="41">
        <v>3</v>
      </c>
      <c r="P66" s="35">
        <f t="shared" si="90"/>
        <v>16.666666666666668</v>
      </c>
      <c r="Q66" s="41">
        <v>2</v>
      </c>
      <c r="R66" s="35">
        <f t="shared" si="95"/>
        <v>11.111111111111111</v>
      </c>
      <c r="S66" s="41">
        <v>1</v>
      </c>
      <c r="T66" s="35">
        <f t="shared" si="91"/>
        <v>5.5555555555555554</v>
      </c>
      <c r="U66" s="37">
        <f t="shared" si="102"/>
        <v>8</v>
      </c>
      <c r="V66" s="37">
        <f t="shared" si="97"/>
        <v>13</v>
      </c>
      <c r="W66" s="35">
        <f t="shared" si="98"/>
        <v>61.53846153846154</v>
      </c>
      <c r="X66" s="33">
        <v>5000</v>
      </c>
      <c r="Y66" s="33">
        <v>30000</v>
      </c>
      <c r="Z66" s="33">
        <v>12768.75</v>
      </c>
      <c r="AA66" s="38">
        <f t="shared" si="99"/>
        <v>11</v>
      </c>
      <c r="AB66" s="39">
        <v>5</v>
      </c>
      <c r="AC66" s="35">
        <f t="shared" si="92"/>
        <v>45.454545454545453</v>
      </c>
      <c r="AD66" s="39">
        <v>6</v>
      </c>
      <c r="AE66" s="35">
        <f t="shared" si="93"/>
        <v>54.54545454545454</v>
      </c>
    </row>
    <row r="67" spans="1:31" ht="21">
      <c r="A67" s="96"/>
      <c r="B67" s="52" t="s">
        <v>43</v>
      </c>
      <c r="C67" s="96"/>
      <c r="D67" s="41">
        <v>32</v>
      </c>
      <c r="E67" s="41">
        <v>14</v>
      </c>
      <c r="F67" s="21">
        <f t="shared" si="86"/>
        <v>43.75</v>
      </c>
      <c r="G67" s="41">
        <v>2</v>
      </c>
      <c r="H67" s="32">
        <f t="shared" si="100"/>
        <v>14.285714285714286</v>
      </c>
      <c r="I67" s="41">
        <v>0</v>
      </c>
      <c r="J67" s="35">
        <f t="shared" si="101"/>
        <v>0</v>
      </c>
      <c r="K67" s="41">
        <v>11</v>
      </c>
      <c r="L67" s="35">
        <f t="shared" si="88"/>
        <v>78.571428571428569</v>
      </c>
      <c r="M67" s="41">
        <v>0</v>
      </c>
      <c r="N67" s="35">
        <f t="shared" si="89"/>
        <v>0</v>
      </c>
      <c r="O67" s="41">
        <v>0</v>
      </c>
      <c r="P67" s="35">
        <f t="shared" si="90"/>
        <v>0</v>
      </c>
      <c r="Q67" s="41">
        <v>1</v>
      </c>
      <c r="R67" s="35">
        <f t="shared" si="95"/>
        <v>7.1428571428571432</v>
      </c>
      <c r="S67" s="41">
        <v>0</v>
      </c>
      <c r="T67" s="35">
        <f t="shared" si="91"/>
        <v>0</v>
      </c>
      <c r="U67" s="37">
        <f t="shared" si="102"/>
        <v>3</v>
      </c>
      <c r="V67" s="37">
        <f t="shared" si="97"/>
        <v>14</v>
      </c>
      <c r="W67" s="35">
        <f t="shared" si="98"/>
        <v>21.428571428571427</v>
      </c>
      <c r="X67" s="33">
        <v>9000</v>
      </c>
      <c r="Y67" s="33">
        <v>18000</v>
      </c>
      <c r="Z67" s="33">
        <v>14266.666666666666</v>
      </c>
      <c r="AA67" s="38">
        <f t="shared" si="99"/>
        <v>3</v>
      </c>
      <c r="AB67" s="39">
        <v>2</v>
      </c>
      <c r="AC67" s="35">
        <f t="shared" si="92"/>
        <v>66.666666666666657</v>
      </c>
      <c r="AD67" s="39">
        <v>1</v>
      </c>
      <c r="AE67" s="35">
        <f t="shared" si="93"/>
        <v>33.333333333333329</v>
      </c>
    </row>
    <row r="68" spans="1:31" ht="21">
      <c r="A68" s="96"/>
      <c r="B68" s="52" t="s">
        <v>45</v>
      </c>
      <c r="C68" s="96"/>
      <c r="D68" s="41">
        <v>31</v>
      </c>
      <c r="E68" s="41">
        <v>31</v>
      </c>
      <c r="F68" s="21">
        <f t="shared" si="86"/>
        <v>100</v>
      </c>
      <c r="G68" s="41">
        <v>12</v>
      </c>
      <c r="H68" s="32">
        <f t="shared" si="100"/>
        <v>38.70967741935484</v>
      </c>
      <c r="I68" s="41">
        <v>1</v>
      </c>
      <c r="J68" s="35">
        <f t="shared" si="101"/>
        <v>3.225806451612903</v>
      </c>
      <c r="K68" s="41">
        <v>8</v>
      </c>
      <c r="L68" s="35">
        <f t="shared" si="88"/>
        <v>25.806451612903224</v>
      </c>
      <c r="M68" s="41">
        <v>0</v>
      </c>
      <c r="N68" s="35">
        <f t="shared" si="89"/>
        <v>0</v>
      </c>
      <c r="O68" s="41">
        <v>7</v>
      </c>
      <c r="P68" s="35">
        <f t="shared" si="90"/>
        <v>22.580645161290324</v>
      </c>
      <c r="Q68" s="41">
        <v>1</v>
      </c>
      <c r="R68" s="35">
        <f t="shared" si="95"/>
        <v>3.225806451612903</v>
      </c>
      <c r="S68" s="41">
        <v>2</v>
      </c>
      <c r="T68" s="35">
        <f t="shared" si="91"/>
        <v>6.4516129032258061</v>
      </c>
      <c r="U68" s="37">
        <f t="shared" si="102"/>
        <v>16</v>
      </c>
      <c r="V68" s="37">
        <f t="shared" si="97"/>
        <v>24</v>
      </c>
      <c r="W68" s="35">
        <f t="shared" si="98"/>
        <v>66.666666666666671</v>
      </c>
      <c r="X68" s="33">
        <v>12000</v>
      </c>
      <c r="Y68" s="33">
        <v>18000</v>
      </c>
      <c r="Z68" s="33">
        <v>15604.347826086956</v>
      </c>
      <c r="AA68" s="38">
        <f t="shared" si="99"/>
        <v>23</v>
      </c>
      <c r="AB68" s="39">
        <v>22</v>
      </c>
      <c r="AC68" s="35">
        <f t="shared" si="92"/>
        <v>95.652173913043484</v>
      </c>
      <c r="AD68" s="39">
        <v>1</v>
      </c>
      <c r="AE68" s="35">
        <f t="shared" si="93"/>
        <v>4.3478260869565215</v>
      </c>
    </row>
    <row r="69" spans="1:31" ht="21">
      <c r="A69" s="96"/>
      <c r="B69" s="52" t="s">
        <v>63</v>
      </c>
      <c r="C69" s="96"/>
      <c r="D69" s="41">
        <v>25</v>
      </c>
      <c r="E69" s="41">
        <v>19</v>
      </c>
      <c r="F69" s="21">
        <f t="shared" si="86"/>
        <v>76</v>
      </c>
      <c r="G69" s="41">
        <v>2</v>
      </c>
      <c r="H69" s="32">
        <f t="shared" si="100"/>
        <v>10.526315789473685</v>
      </c>
      <c r="I69" s="41">
        <v>0</v>
      </c>
      <c r="J69" s="35">
        <f t="shared" si="101"/>
        <v>0</v>
      </c>
      <c r="K69" s="41">
        <v>14</v>
      </c>
      <c r="L69" s="35">
        <f t="shared" si="88"/>
        <v>73.684210526315795</v>
      </c>
      <c r="M69" s="41">
        <v>0</v>
      </c>
      <c r="N69" s="35">
        <f t="shared" si="89"/>
        <v>0</v>
      </c>
      <c r="O69" s="41">
        <v>3</v>
      </c>
      <c r="P69" s="35">
        <f t="shared" si="90"/>
        <v>15.789473684210526</v>
      </c>
      <c r="Q69" s="41">
        <v>0</v>
      </c>
      <c r="R69" s="35">
        <f t="shared" si="95"/>
        <v>0</v>
      </c>
      <c r="S69" s="41">
        <v>0</v>
      </c>
      <c r="T69" s="35">
        <f t="shared" si="91"/>
        <v>0</v>
      </c>
      <c r="U69" s="37">
        <f t="shared" si="102"/>
        <v>2</v>
      </c>
      <c r="V69" s="37">
        <f t="shared" si="97"/>
        <v>16</v>
      </c>
      <c r="W69" s="35">
        <f t="shared" si="98"/>
        <v>12.5</v>
      </c>
      <c r="X69" s="33">
        <v>10000</v>
      </c>
      <c r="Y69" s="33">
        <v>15800</v>
      </c>
      <c r="Z69" s="33">
        <v>14080</v>
      </c>
      <c r="AA69" s="38">
        <f t="shared" si="99"/>
        <v>5</v>
      </c>
      <c r="AB69" s="39">
        <v>5</v>
      </c>
      <c r="AC69" s="35">
        <f t="shared" si="92"/>
        <v>100</v>
      </c>
      <c r="AD69" s="39">
        <v>0</v>
      </c>
      <c r="AE69" s="35">
        <f t="shared" si="93"/>
        <v>0</v>
      </c>
    </row>
    <row r="70" spans="1:31" ht="21">
      <c r="A70" s="96"/>
      <c r="B70" s="52" t="s">
        <v>68</v>
      </c>
      <c r="C70" s="96"/>
      <c r="D70" s="41">
        <v>23</v>
      </c>
      <c r="E70" s="41">
        <v>11</v>
      </c>
      <c r="F70" s="21">
        <f t="shared" si="86"/>
        <v>47.826086956521742</v>
      </c>
      <c r="G70" s="41">
        <v>7</v>
      </c>
      <c r="H70" s="32">
        <f t="shared" si="100"/>
        <v>63.636363636363633</v>
      </c>
      <c r="I70" s="41">
        <v>0</v>
      </c>
      <c r="J70" s="35">
        <f t="shared" si="101"/>
        <v>0</v>
      </c>
      <c r="K70" s="41">
        <v>4</v>
      </c>
      <c r="L70" s="35">
        <f t="shared" si="88"/>
        <v>36.363636363636367</v>
      </c>
      <c r="M70" s="41">
        <v>0</v>
      </c>
      <c r="N70" s="35">
        <f t="shared" si="89"/>
        <v>0</v>
      </c>
      <c r="O70" s="41">
        <v>0</v>
      </c>
      <c r="P70" s="35">
        <f t="shared" si="90"/>
        <v>0</v>
      </c>
      <c r="Q70" s="41">
        <v>0</v>
      </c>
      <c r="R70" s="35">
        <f t="shared" si="95"/>
        <v>0</v>
      </c>
      <c r="S70" s="41">
        <v>0</v>
      </c>
      <c r="T70" s="35">
        <f t="shared" si="91"/>
        <v>0</v>
      </c>
      <c r="U70" s="37">
        <f t="shared" si="102"/>
        <v>7</v>
      </c>
      <c r="V70" s="37">
        <f t="shared" si="97"/>
        <v>11</v>
      </c>
      <c r="W70" s="35">
        <f t="shared" si="98"/>
        <v>63.636363636363633</v>
      </c>
      <c r="X70" s="33">
        <v>9000</v>
      </c>
      <c r="Y70" s="33">
        <v>15800</v>
      </c>
      <c r="Z70" s="33">
        <v>14667</v>
      </c>
      <c r="AA70" s="38">
        <f t="shared" si="99"/>
        <v>7</v>
      </c>
      <c r="AB70" s="39">
        <v>6</v>
      </c>
      <c r="AC70" s="35">
        <f t="shared" si="92"/>
        <v>85.714285714285708</v>
      </c>
      <c r="AD70" s="39">
        <v>1</v>
      </c>
      <c r="AE70" s="35">
        <f t="shared" si="93"/>
        <v>14.285714285714285</v>
      </c>
    </row>
    <row r="71" spans="1:31" ht="21">
      <c r="A71" s="96"/>
      <c r="B71" s="52" t="s">
        <v>66</v>
      </c>
      <c r="C71" s="96"/>
      <c r="D71" s="41">
        <v>29</v>
      </c>
      <c r="E71" s="41">
        <v>16</v>
      </c>
      <c r="F71" s="21">
        <f t="shared" si="86"/>
        <v>55.172413793103445</v>
      </c>
      <c r="G71" s="41">
        <v>2</v>
      </c>
      <c r="H71" s="32">
        <f t="shared" si="100"/>
        <v>12.5</v>
      </c>
      <c r="I71" s="41">
        <v>1</v>
      </c>
      <c r="J71" s="35">
        <f t="shared" si="101"/>
        <v>6.25</v>
      </c>
      <c r="K71" s="41">
        <v>11</v>
      </c>
      <c r="L71" s="35">
        <f t="shared" si="88"/>
        <v>68.75</v>
      </c>
      <c r="M71" s="41">
        <v>1</v>
      </c>
      <c r="N71" s="35">
        <f t="shared" si="89"/>
        <v>6.25</v>
      </c>
      <c r="O71" s="41">
        <v>1</v>
      </c>
      <c r="P71" s="35">
        <f t="shared" si="90"/>
        <v>6.25</v>
      </c>
      <c r="Q71" s="41">
        <v>0</v>
      </c>
      <c r="R71" s="35">
        <f t="shared" si="95"/>
        <v>0</v>
      </c>
      <c r="S71" s="41">
        <v>0</v>
      </c>
      <c r="T71" s="35">
        <f t="shared" si="91"/>
        <v>0</v>
      </c>
      <c r="U71" s="37">
        <f t="shared" si="102"/>
        <v>3</v>
      </c>
      <c r="V71" s="37">
        <f t="shared" si="97"/>
        <v>14</v>
      </c>
      <c r="W71" s="35">
        <f t="shared" si="98"/>
        <v>21.428571428571427</v>
      </c>
      <c r="X71" s="33">
        <v>15000</v>
      </c>
      <c r="Y71" s="33">
        <v>15800</v>
      </c>
      <c r="Z71" s="33">
        <v>15600</v>
      </c>
      <c r="AA71" s="38">
        <f t="shared" si="99"/>
        <v>4</v>
      </c>
      <c r="AB71" s="39">
        <v>3</v>
      </c>
      <c r="AC71" s="35">
        <f t="shared" si="92"/>
        <v>75</v>
      </c>
      <c r="AD71" s="39">
        <v>1</v>
      </c>
      <c r="AE71" s="35">
        <f t="shared" si="93"/>
        <v>25</v>
      </c>
    </row>
    <row r="72" spans="1:31" ht="21">
      <c r="A72" s="96"/>
      <c r="B72" s="52" t="s">
        <v>85</v>
      </c>
      <c r="C72" s="96"/>
      <c r="D72" s="41">
        <v>30</v>
      </c>
      <c r="E72" s="41">
        <v>17</v>
      </c>
      <c r="F72" s="21">
        <f t="shared" si="86"/>
        <v>56.666666666666664</v>
      </c>
      <c r="G72" s="41">
        <v>11</v>
      </c>
      <c r="H72" s="32">
        <f t="shared" si="100"/>
        <v>64.705882352941174</v>
      </c>
      <c r="I72" s="41">
        <v>0</v>
      </c>
      <c r="J72" s="35">
        <f t="shared" si="101"/>
        <v>0</v>
      </c>
      <c r="K72" s="41">
        <v>5</v>
      </c>
      <c r="L72" s="35">
        <f t="shared" si="88"/>
        <v>29.411764705882351</v>
      </c>
      <c r="M72" s="41">
        <v>0</v>
      </c>
      <c r="N72" s="35">
        <f t="shared" si="89"/>
        <v>0</v>
      </c>
      <c r="O72" s="41">
        <v>1</v>
      </c>
      <c r="P72" s="35">
        <f t="shared" si="90"/>
        <v>5.882352941176471</v>
      </c>
      <c r="Q72" s="41">
        <v>0</v>
      </c>
      <c r="R72" s="35">
        <f t="shared" si="95"/>
        <v>0</v>
      </c>
      <c r="S72" s="41">
        <v>0</v>
      </c>
      <c r="T72" s="35">
        <f t="shared" si="91"/>
        <v>0</v>
      </c>
      <c r="U72" s="37">
        <f>G72+I72+Q72+S72</f>
        <v>11</v>
      </c>
      <c r="V72" s="37">
        <f t="shared" si="97"/>
        <v>16</v>
      </c>
      <c r="W72" s="35">
        <f t="shared" si="98"/>
        <v>68.75</v>
      </c>
      <c r="X72" s="33">
        <v>12000</v>
      </c>
      <c r="Y72" s="33">
        <v>15800</v>
      </c>
      <c r="Z72" s="33">
        <v>14961</v>
      </c>
      <c r="AA72" s="38">
        <f t="shared" si="99"/>
        <v>12</v>
      </c>
      <c r="AB72" s="39">
        <v>11</v>
      </c>
      <c r="AC72" s="35">
        <f t="shared" si="92"/>
        <v>91.666666666666657</v>
      </c>
      <c r="AD72" s="39">
        <v>1</v>
      </c>
      <c r="AE72" s="35">
        <f t="shared" si="93"/>
        <v>8.3333333333333321</v>
      </c>
    </row>
    <row r="73" spans="1:31" ht="21">
      <c r="A73" s="97"/>
      <c r="B73" s="52" t="s">
        <v>123</v>
      </c>
      <c r="C73" s="97"/>
      <c r="D73" s="69">
        <v>20</v>
      </c>
      <c r="E73" s="69">
        <v>14</v>
      </c>
      <c r="F73" s="21">
        <f t="shared" si="86"/>
        <v>70</v>
      </c>
      <c r="G73" s="69">
        <v>0</v>
      </c>
      <c r="H73" s="32">
        <f t="shared" si="100"/>
        <v>0</v>
      </c>
      <c r="I73" s="69">
        <v>0</v>
      </c>
      <c r="J73" s="35">
        <f t="shared" si="101"/>
        <v>0</v>
      </c>
      <c r="K73" s="69">
        <v>12</v>
      </c>
      <c r="L73" s="35">
        <f t="shared" si="88"/>
        <v>85.714285714285708</v>
      </c>
      <c r="M73" s="69">
        <v>0</v>
      </c>
      <c r="N73" s="35">
        <f t="shared" si="89"/>
        <v>0</v>
      </c>
      <c r="O73" s="69">
        <v>1</v>
      </c>
      <c r="P73" s="35">
        <f t="shared" si="90"/>
        <v>7.1428571428571432</v>
      </c>
      <c r="Q73" s="69">
        <v>1</v>
      </c>
      <c r="R73" s="35">
        <f t="shared" si="95"/>
        <v>7.1428571428571432</v>
      </c>
      <c r="S73" s="69">
        <v>0</v>
      </c>
      <c r="T73" s="35">
        <f t="shared" si="91"/>
        <v>0</v>
      </c>
      <c r="U73" s="37">
        <f>G73+I73+Q73+S73</f>
        <v>1</v>
      </c>
      <c r="V73" s="37">
        <f t="shared" si="97"/>
        <v>13</v>
      </c>
      <c r="W73" s="35">
        <f t="shared" si="98"/>
        <v>7.6923076923076925</v>
      </c>
      <c r="X73" s="33">
        <v>9000</v>
      </c>
      <c r="Y73" s="33">
        <v>15800</v>
      </c>
      <c r="Z73" s="33">
        <v>12400</v>
      </c>
      <c r="AA73" s="38">
        <f t="shared" si="99"/>
        <v>2</v>
      </c>
      <c r="AB73" s="39">
        <v>1</v>
      </c>
      <c r="AC73" s="35">
        <f t="shared" si="92"/>
        <v>50</v>
      </c>
      <c r="AD73" s="39">
        <v>1</v>
      </c>
      <c r="AE73" s="35">
        <f t="shared" si="93"/>
        <v>50</v>
      </c>
    </row>
    <row r="74" spans="1:31" ht="21">
      <c r="A74" s="104" t="s">
        <v>86</v>
      </c>
      <c r="B74" s="52" t="s">
        <v>87</v>
      </c>
      <c r="C74" s="109" t="s">
        <v>31</v>
      </c>
      <c r="D74" s="41">
        <v>66</v>
      </c>
      <c r="E74" s="41">
        <v>54</v>
      </c>
      <c r="F74" s="21">
        <f t="shared" si="86"/>
        <v>81.818181818181827</v>
      </c>
      <c r="G74" s="41">
        <v>0</v>
      </c>
      <c r="H74" s="32">
        <f t="shared" si="100"/>
        <v>0</v>
      </c>
      <c r="I74" s="41">
        <v>0</v>
      </c>
      <c r="J74" s="35">
        <f t="shared" si="101"/>
        <v>0</v>
      </c>
      <c r="K74" s="41">
        <v>0</v>
      </c>
      <c r="L74" s="35">
        <f t="shared" si="88"/>
        <v>0</v>
      </c>
      <c r="M74" s="41">
        <v>0</v>
      </c>
      <c r="N74" s="35">
        <f t="shared" si="89"/>
        <v>0</v>
      </c>
      <c r="O74" s="41">
        <v>46</v>
      </c>
      <c r="P74" s="35">
        <f t="shared" si="90"/>
        <v>85.18518518518519</v>
      </c>
      <c r="Q74" s="41">
        <v>0</v>
      </c>
      <c r="R74" s="35">
        <f t="shared" si="95"/>
        <v>0</v>
      </c>
      <c r="S74" s="41">
        <v>8</v>
      </c>
      <c r="T74" s="35">
        <f t="shared" si="91"/>
        <v>14.814814814814815</v>
      </c>
      <c r="U74" s="37">
        <f t="shared" si="102"/>
        <v>8</v>
      </c>
      <c r="V74" s="37">
        <f t="shared" si="97"/>
        <v>8</v>
      </c>
      <c r="W74" s="35">
        <f t="shared" si="98"/>
        <v>100</v>
      </c>
      <c r="X74" s="33">
        <v>15000</v>
      </c>
      <c r="Y74" s="33">
        <v>60000</v>
      </c>
      <c r="Z74" s="33">
        <v>27808.203703703704</v>
      </c>
      <c r="AA74" s="38">
        <f t="shared" si="99"/>
        <v>54</v>
      </c>
      <c r="AB74" s="39">
        <v>46</v>
      </c>
      <c r="AC74" s="35">
        <f t="shared" si="92"/>
        <v>85.18518518518519</v>
      </c>
      <c r="AD74" s="39">
        <v>8</v>
      </c>
      <c r="AE74" s="35">
        <f t="shared" si="93"/>
        <v>14.814814814814813</v>
      </c>
    </row>
    <row r="75" spans="1:31" ht="21">
      <c r="A75" s="105"/>
      <c r="B75" s="52" t="s">
        <v>88</v>
      </c>
      <c r="C75" s="109"/>
      <c r="D75" s="41">
        <v>2</v>
      </c>
      <c r="E75" s="41">
        <v>2</v>
      </c>
      <c r="F75" s="21">
        <f t="shared" si="86"/>
        <v>100</v>
      </c>
      <c r="G75" s="41">
        <v>0</v>
      </c>
      <c r="H75" s="32">
        <f t="shared" si="100"/>
        <v>0</v>
      </c>
      <c r="I75" s="41">
        <v>0</v>
      </c>
      <c r="J75" s="35">
        <f t="shared" si="101"/>
        <v>0</v>
      </c>
      <c r="K75" s="41">
        <v>2</v>
      </c>
      <c r="L75" s="35">
        <f t="shared" si="88"/>
        <v>100</v>
      </c>
      <c r="M75" s="41">
        <v>0</v>
      </c>
      <c r="N75" s="35">
        <f t="shared" si="89"/>
        <v>0</v>
      </c>
      <c r="O75" s="41">
        <v>0</v>
      </c>
      <c r="P75" s="35">
        <f t="shared" si="90"/>
        <v>0</v>
      </c>
      <c r="Q75" s="41">
        <v>0</v>
      </c>
      <c r="R75" s="35">
        <f t="shared" si="95"/>
        <v>0</v>
      </c>
      <c r="S75" s="41">
        <v>0</v>
      </c>
      <c r="T75" s="35">
        <f t="shared" si="91"/>
        <v>0</v>
      </c>
      <c r="U75" s="37">
        <f t="shared" si="102"/>
        <v>0</v>
      </c>
      <c r="V75" s="37">
        <f t="shared" si="97"/>
        <v>2</v>
      </c>
      <c r="W75" s="35">
        <f t="shared" si="98"/>
        <v>0</v>
      </c>
      <c r="X75" s="33" t="s">
        <v>72</v>
      </c>
      <c r="Y75" s="33" t="s">
        <v>72</v>
      </c>
      <c r="Z75" s="33" t="s">
        <v>72</v>
      </c>
      <c r="AA75" s="33" t="s">
        <v>72</v>
      </c>
      <c r="AB75" s="33" t="s">
        <v>72</v>
      </c>
      <c r="AC75" s="33" t="s">
        <v>72</v>
      </c>
      <c r="AD75" s="33" t="s">
        <v>72</v>
      </c>
      <c r="AE75" s="33" t="s">
        <v>72</v>
      </c>
    </row>
    <row r="76" spans="1:31" ht="21">
      <c r="A76" s="105"/>
      <c r="B76" s="52" t="s">
        <v>89</v>
      </c>
      <c r="C76" s="109"/>
      <c r="D76" s="41">
        <v>13</v>
      </c>
      <c r="E76" s="41">
        <v>8</v>
      </c>
      <c r="F76" s="21">
        <f t="shared" si="86"/>
        <v>61.53846153846154</v>
      </c>
      <c r="G76" s="41">
        <v>0</v>
      </c>
      <c r="H76" s="32">
        <f t="shared" si="100"/>
        <v>0</v>
      </c>
      <c r="I76" s="41">
        <v>0</v>
      </c>
      <c r="J76" s="35">
        <f t="shared" si="101"/>
        <v>0</v>
      </c>
      <c r="K76" s="41">
        <v>7</v>
      </c>
      <c r="L76" s="35">
        <f t="shared" si="88"/>
        <v>87.5</v>
      </c>
      <c r="M76" s="41">
        <v>0</v>
      </c>
      <c r="N76" s="35">
        <f t="shared" si="89"/>
        <v>0</v>
      </c>
      <c r="O76" s="41">
        <v>1</v>
      </c>
      <c r="P76" s="35">
        <f t="shared" si="90"/>
        <v>12.5</v>
      </c>
      <c r="Q76" s="41">
        <v>0</v>
      </c>
      <c r="R76" s="35">
        <f t="shared" si="95"/>
        <v>0</v>
      </c>
      <c r="S76" s="41">
        <v>0</v>
      </c>
      <c r="T76" s="35">
        <f t="shared" si="91"/>
        <v>0</v>
      </c>
      <c r="U76" s="37">
        <f t="shared" si="102"/>
        <v>0</v>
      </c>
      <c r="V76" s="37">
        <f t="shared" si="97"/>
        <v>7</v>
      </c>
      <c r="W76" s="35">
        <f t="shared" si="98"/>
        <v>0</v>
      </c>
      <c r="X76" s="33">
        <v>15000</v>
      </c>
      <c r="Y76" s="33">
        <v>15000</v>
      </c>
      <c r="Z76" s="33">
        <v>15000</v>
      </c>
      <c r="AA76" s="38">
        <f t="shared" si="99"/>
        <v>1</v>
      </c>
      <c r="AB76" s="39">
        <v>1</v>
      </c>
      <c r="AC76" s="35">
        <f t="shared" si="92"/>
        <v>100</v>
      </c>
      <c r="AD76" s="39">
        <v>0</v>
      </c>
      <c r="AE76" s="35">
        <f t="shared" si="93"/>
        <v>0</v>
      </c>
    </row>
    <row r="77" spans="1:31" ht="21">
      <c r="A77" s="105"/>
      <c r="B77" s="52" t="s">
        <v>90</v>
      </c>
      <c r="C77" s="109"/>
      <c r="D77" s="41">
        <v>7</v>
      </c>
      <c r="E77" s="41">
        <v>6</v>
      </c>
      <c r="F77" s="21">
        <f t="shared" si="86"/>
        <v>85.714285714285708</v>
      </c>
      <c r="G77" s="41">
        <v>3</v>
      </c>
      <c r="H77" s="32">
        <f>G77*100/E77</f>
        <v>50</v>
      </c>
      <c r="I77" s="41">
        <v>0</v>
      </c>
      <c r="J77" s="35">
        <f>I77*100/E77</f>
        <v>0</v>
      </c>
      <c r="K77" s="41">
        <v>0</v>
      </c>
      <c r="L77" s="35">
        <f t="shared" si="88"/>
        <v>0</v>
      </c>
      <c r="M77" s="41">
        <v>0</v>
      </c>
      <c r="N77" s="35">
        <f t="shared" si="89"/>
        <v>0</v>
      </c>
      <c r="O77" s="41">
        <v>2</v>
      </c>
      <c r="P77" s="35">
        <f t="shared" si="90"/>
        <v>33.333333333333336</v>
      </c>
      <c r="Q77" s="41">
        <v>0</v>
      </c>
      <c r="R77" s="35">
        <f t="shared" si="95"/>
        <v>0</v>
      </c>
      <c r="S77" s="41">
        <v>1</v>
      </c>
      <c r="T77" s="35">
        <f t="shared" si="91"/>
        <v>16.666666666666668</v>
      </c>
      <c r="U77" s="37">
        <f t="shared" si="102"/>
        <v>4</v>
      </c>
      <c r="V77" s="37">
        <f t="shared" si="97"/>
        <v>4</v>
      </c>
      <c r="W77" s="35">
        <f t="shared" si="98"/>
        <v>100</v>
      </c>
      <c r="X77" s="33">
        <v>5000</v>
      </c>
      <c r="Y77" s="33">
        <v>30000</v>
      </c>
      <c r="Z77" s="33">
        <v>16891.666666666668</v>
      </c>
      <c r="AA77" s="38">
        <f t="shared" si="99"/>
        <v>6</v>
      </c>
      <c r="AB77" s="39">
        <v>5</v>
      </c>
      <c r="AC77" s="35">
        <f t="shared" si="92"/>
        <v>83.333333333333343</v>
      </c>
      <c r="AD77" s="39">
        <v>1</v>
      </c>
      <c r="AE77" s="35">
        <f t="shared" si="93"/>
        <v>16.666666666666664</v>
      </c>
    </row>
    <row r="78" spans="1:31" ht="21">
      <c r="A78" s="105"/>
      <c r="B78" s="52" t="s">
        <v>84</v>
      </c>
      <c r="C78" s="109"/>
      <c r="D78" s="41">
        <v>2</v>
      </c>
      <c r="E78" s="41">
        <v>2</v>
      </c>
      <c r="F78" s="21">
        <f t="shared" si="86"/>
        <v>100</v>
      </c>
      <c r="G78" s="41">
        <v>1</v>
      </c>
      <c r="H78" s="32">
        <f t="shared" si="100"/>
        <v>50</v>
      </c>
      <c r="I78" s="41">
        <v>0</v>
      </c>
      <c r="J78" s="35">
        <f t="shared" si="101"/>
        <v>0</v>
      </c>
      <c r="K78" s="41">
        <v>0</v>
      </c>
      <c r="L78" s="35">
        <f t="shared" si="88"/>
        <v>0</v>
      </c>
      <c r="M78" s="41">
        <v>0</v>
      </c>
      <c r="N78" s="35">
        <f t="shared" si="89"/>
        <v>0</v>
      </c>
      <c r="O78" s="41">
        <v>1</v>
      </c>
      <c r="P78" s="35">
        <f t="shared" si="90"/>
        <v>50</v>
      </c>
      <c r="Q78" s="41">
        <v>0</v>
      </c>
      <c r="R78" s="35">
        <f t="shared" si="95"/>
        <v>0</v>
      </c>
      <c r="S78" s="41">
        <v>0</v>
      </c>
      <c r="T78" s="35">
        <f t="shared" si="91"/>
        <v>0</v>
      </c>
      <c r="U78" s="37">
        <f t="shared" si="102"/>
        <v>1</v>
      </c>
      <c r="V78" s="37">
        <f t="shared" si="97"/>
        <v>1</v>
      </c>
      <c r="W78" s="35">
        <f t="shared" si="98"/>
        <v>100</v>
      </c>
      <c r="X78" s="33">
        <v>15000</v>
      </c>
      <c r="Y78" s="33">
        <v>19000</v>
      </c>
      <c r="Z78" s="33">
        <v>17000</v>
      </c>
      <c r="AA78" s="38">
        <f t="shared" si="99"/>
        <v>2</v>
      </c>
      <c r="AB78" s="39">
        <v>2</v>
      </c>
      <c r="AC78" s="35">
        <f t="shared" si="92"/>
        <v>100</v>
      </c>
      <c r="AD78" s="39">
        <v>0</v>
      </c>
      <c r="AE78" s="35">
        <f t="shared" si="93"/>
        <v>0</v>
      </c>
    </row>
    <row r="79" spans="1:31" ht="21">
      <c r="A79" s="105"/>
      <c r="B79" s="52" t="s">
        <v>43</v>
      </c>
      <c r="C79" s="109"/>
      <c r="D79" s="41">
        <v>15</v>
      </c>
      <c r="E79" s="41">
        <v>6</v>
      </c>
      <c r="F79" s="21">
        <f t="shared" si="86"/>
        <v>40</v>
      </c>
      <c r="G79" s="41">
        <v>2</v>
      </c>
      <c r="H79" s="32">
        <f t="shared" si="100"/>
        <v>33.333333333333336</v>
      </c>
      <c r="I79" s="41">
        <v>0</v>
      </c>
      <c r="J79" s="35">
        <f t="shared" si="101"/>
        <v>0</v>
      </c>
      <c r="K79" s="41">
        <v>2</v>
      </c>
      <c r="L79" s="35">
        <f t="shared" si="88"/>
        <v>33.333333333333336</v>
      </c>
      <c r="M79" s="41">
        <v>0</v>
      </c>
      <c r="N79" s="35">
        <f t="shared" si="89"/>
        <v>0</v>
      </c>
      <c r="O79" s="41">
        <v>1</v>
      </c>
      <c r="P79" s="35">
        <f t="shared" si="90"/>
        <v>16.666666666666668</v>
      </c>
      <c r="Q79" s="41">
        <v>0</v>
      </c>
      <c r="R79" s="35">
        <f t="shared" si="95"/>
        <v>0</v>
      </c>
      <c r="S79" s="41">
        <v>1</v>
      </c>
      <c r="T79" s="35">
        <f t="shared" si="91"/>
        <v>16.666666666666668</v>
      </c>
      <c r="U79" s="37">
        <f t="shared" si="102"/>
        <v>3</v>
      </c>
      <c r="V79" s="37">
        <f t="shared" si="97"/>
        <v>5</v>
      </c>
      <c r="W79" s="35">
        <f t="shared" si="98"/>
        <v>60</v>
      </c>
      <c r="X79" s="33">
        <v>7500</v>
      </c>
      <c r="Y79" s="33">
        <v>28540</v>
      </c>
      <c r="Z79" s="33">
        <v>17630</v>
      </c>
      <c r="AA79" s="38">
        <f t="shared" si="99"/>
        <v>4</v>
      </c>
      <c r="AB79" s="39">
        <v>4</v>
      </c>
      <c r="AC79" s="35">
        <f t="shared" si="92"/>
        <v>100</v>
      </c>
      <c r="AD79" s="39">
        <v>0</v>
      </c>
      <c r="AE79" s="35">
        <f t="shared" si="93"/>
        <v>0</v>
      </c>
    </row>
    <row r="80" spans="1:31" ht="21">
      <c r="A80" s="106"/>
      <c r="B80" s="52" t="s">
        <v>91</v>
      </c>
      <c r="C80" s="109"/>
      <c r="D80" s="41">
        <v>16</v>
      </c>
      <c r="E80" s="41">
        <v>3</v>
      </c>
      <c r="F80" s="21">
        <f t="shared" si="86"/>
        <v>18.75</v>
      </c>
      <c r="G80" s="41">
        <v>0</v>
      </c>
      <c r="H80" s="32">
        <f>G80*100/E80</f>
        <v>0</v>
      </c>
      <c r="I80" s="41">
        <v>0</v>
      </c>
      <c r="J80" s="35">
        <f t="shared" si="101"/>
        <v>0</v>
      </c>
      <c r="K80" s="41">
        <v>0</v>
      </c>
      <c r="L80" s="35">
        <f t="shared" si="88"/>
        <v>0</v>
      </c>
      <c r="M80" s="41">
        <v>0</v>
      </c>
      <c r="N80" s="35">
        <f t="shared" si="89"/>
        <v>0</v>
      </c>
      <c r="O80" s="41">
        <v>2</v>
      </c>
      <c r="P80" s="35">
        <f t="shared" si="90"/>
        <v>66.666666666666671</v>
      </c>
      <c r="Q80" s="41">
        <v>0</v>
      </c>
      <c r="R80" s="35">
        <f t="shared" si="95"/>
        <v>0</v>
      </c>
      <c r="S80" s="41">
        <v>1</v>
      </c>
      <c r="T80" s="35">
        <f t="shared" si="91"/>
        <v>33.333333333333336</v>
      </c>
      <c r="U80" s="37">
        <f>G80+I80+Q80+S80</f>
        <v>1</v>
      </c>
      <c r="V80" s="37">
        <f t="shared" si="97"/>
        <v>1</v>
      </c>
      <c r="W80" s="35">
        <f t="shared" si="98"/>
        <v>100</v>
      </c>
      <c r="X80" s="33">
        <v>12000</v>
      </c>
      <c r="Y80" s="33">
        <v>20000</v>
      </c>
      <c r="Z80" s="33">
        <v>16563</v>
      </c>
      <c r="AA80" s="38">
        <f t="shared" si="99"/>
        <v>3</v>
      </c>
      <c r="AB80" s="39">
        <v>3</v>
      </c>
      <c r="AC80" s="35">
        <f t="shared" si="92"/>
        <v>100</v>
      </c>
      <c r="AD80" s="39">
        <v>0</v>
      </c>
      <c r="AE80" s="35">
        <f t="shared" si="93"/>
        <v>0</v>
      </c>
    </row>
    <row r="81" spans="1:31" ht="21">
      <c r="A81" s="79" t="s">
        <v>47</v>
      </c>
      <c r="B81" s="52" t="s">
        <v>92</v>
      </c>
      <c r="C81" s="109"/>
      <c r="D81" s="41">
        <v>5</v>
      </c>
      <c r="E81" s="41">
        <v>1</v>
      </c>
      <c r="F81" s="21">
        <f t="shared" si="86"/>
        <v>20</v>
      </c>
      <c r="G81" s="41">
        <v>1</v>
      </c>
      <c r="H81" s="32">
        <f t="shared" si="100"/>
        <v>100</v>
      </c>
      <c r="I81" s="41">
        <v>0</v>
      </c>
      <c r="J81" s="35">
        <f t="shared" si="101"/>
        <v>0</v>
      </c>
      <c r="K81" s="41">
        <v>0</v>
      </c>
      <c r="L81" s="35">
        <f t="shared" si="88"/>
        <v>0</v>
      </c>
      <c r="M81" s="41">
        <v>0</v>
      </c>
      <c r="N81" s="35">
        <f t="shared" si="89"/>
        <v>0</v>
      </c>
      <c r="O81" s="41">
        <v>0</v>
      </c>
      <c r="P81" s="35">
        <f t="shared" si="90"/>
        <v>0</v>
      </c>
      <c r="Q81" s="41">
        <v>0</v>
      </c>
      <c r="R81" s="35">
        <f t="shared" si="95"/>
        <v>0</v>
      </c>
      <c r="S81" s="41">
        <v>0</v>
      </c>
      <c r="T81" s="35">
        <f t="shared" si="91"/>
        <v>0</v>
      </c>
      <c r="U81" s="37">
        <f>G81+I81+Q81+S81</f>
        <v>1</v>
      </c>
      <c r="V81" s="37">
        <f t="shared" si="97"/>
        <v>1</v>
      </c>
      <c r="W81" s="35">
        <f t="shared" si="98"/>
        <v>100</v>
      </c>
      <c r="X81" s="33">
        <v>18000</v>
      </c>
      <c r="Y81" s="33">
        <v>18000</v>
      </c>
      <c r="Z81" s="33">
        <v>18000</v>
      </c>
      <c r="AA81" s="38">
        <f t="shared" si="99"/>
        <v>1</v>
      </c>
      <c r="AB81" s="39">
        <v>1</v>
      </c>
      <c r="AC81" s="35">
        <f t="shared" si="92"/>
        <v>100</v>
      </c>
      <c r="AD81" s="39">
        <v>0</v>
      </c>
      <c r="AE81" s="35">
        <f t="shared" si="93"/>
        <v>0</v>
      </c>
    </row>
    <row r="82" spans="1:31" ht="21">
      <c r="A82" s="42"/>
      <c r="B82" s="53" t="s">
        <v>93</v>
      </c>
      <c r="C82" s="42"/>
      <c r="D82" s="42">
        <f>SUM(D83:D88)</f>
        <v>610</v>
      </c>
      <c r="E82" s="42">
        <f>SUM(E83:E88)</f>
        <v>447</v>
      </c>
      <c r="F82" s="11">
        <f>E82/D82*100</f>
        <v>73.278688524590166</v>
      </c>
      <c r="G82" s="45">
        <f>SUM(G83:G88)</f>
        <v>171</v>
      </c>
      <c r="H82" s="44">
        <f>G82*100/E82</f>
        <v>38.255033557046978</v>
      </c>
      <c r="I82" s="45">
        <f>SUM(I83:I88)</f>
        <v>11</v>
      </c>
      <c r="J82" s="46">
        <f>I82*100/E82</f>
        <v>2.4608501118568231</v>
      </c>
      <c r="K82" s="45">
        <f>SUM(K83:K88)</f>
        <v>165</v>
      </c>
      <c r="L82" s="46">
        <f>K82*100/E82</f>
        <v>36.912751677852349</v>
      </c>
      <c r="M82" s="45">
        <f>SUM(M83:M88)</f>
        <v>3</v>
      </c>
      <c r="N82" s="46">
        <f>M82*100/E82</f>
        <v>0.67114093959731547</v>
      </c>
      <c r="O82" s="45">
        <f>SUM(O83:O88)</f>
        <v>48</v>
      </c>
      <c r="P82" s="46">
        <f>O82*100/E82</f>
        <v>10.738255033557047</v>
      </c>
      <c r="Q82" s="45">
        <f>SUM(Q83:Q88)</f>
        <v>36</v>
      </c>
      <c r="R82" s="46">
        <f>Q82*100/E82</f>
        <v>8.053691275167786</v>
      </c>
      <c r="S82" s="45">
        <f>SUM(S83:S88)</f>
        <v>13</v>
      </c>
      <c r="T82" s="46">
        <f>S82*100/E82</f>
        <v>2.9082774049217002</v>
      </c>
      <c r="U82" s="47">
        <f>SUM(U83:U88)</f>
        <v>231</v>
      </c>
      <c r="V82" s="47">
        <f>SUM(V83:V88)</f>
        <v>396</v>
      </c>
      <c r="W82" s="46">
        <f>U82*100/V82</f>
        <v>58.333333333333336</v>
      </c>
      <c r="X82" s="48">
        <f>MIN(X83:X88)</f>
        <v>5000</v>
      </c>
      <c r="Y82" s="48">
        <f>MAX(Y83:Y88)</f>
        <v>50000</v>
      </c>
      <c r="Z82" s="49">
        <v>12659</v>
      </c>
      <c r="AA82" s="42">
        <f>SUM(AA83:AA88)</f>
        <v>279</v>
      </c>
      <c r="AB82" s="42">
        <f>SUM(AB83:AB88)</f>
        <v>178</v>
      </c>
      <c r="AC82" s="46">
        <f>AB82/AA82*100</f>
        <v>63.799283154121866</v>
      </c>
      <c r="AD82" s="42">
        <f>SUM(AD83:AD88)</f>
        <v>101</v>
      </c>
      <c r="AE82" s="46">
        <f>AD82/AA82*100</f>
        <v>36.200716845878134</v>
      </c>
    </row>
    <row r="83" spans="1:31" ht="21">
      <c r="A83" s="30" t="s">
        <v>94</v>
      </c>
      <c r="B83" s="31" t="s">
        <v>95</v>
      </c>
      <c r="C83" s="95" t="s">
        <v>27</v>
      </c>
      <c r="D83" s="19">
        <v>281</v>
      </c>
      <c r="E83" s="30">
        <v>226</v>
      </c>
      <c r="F83" s="21">
        <f t="shared" ref="F83:F88" si="103">E83/D83*100</f>
        <v>80.42704626334519</v>
      </c>
      <c r="G83" s="33">
        <v>96</v>
      </c>
      <c r="H83" s="32">
        <f>G83*100/E83</f>
        <v>42.477876106194692</v>
      </c>
      <c r="I83" s="34">
        <v>6</v>
      </c>
      <c r="J83" s="35">
        <f t="shared" ref="J83:J84" si="104">I83*100/E83</f>
        <v>2.6548672566371683</v>
      </c>
      <c r="K83" s="36">
        <v>79</v>
      </c>
      <c r="L83" s="35">
        <f t="shared" ref="L83:L88" si="105">K83*100/E83</f>
        <v>34.955752212389378</v>
      </c>
      <c r="M83" s="37">
        <v>2</v>
      </c>
      <c r="N83" s="35">
        <f t="shared" ref="N83:N88" si="106">M83*100/E83</f>
        <v>0.88495575221238942</v>
      </c>
      <c r="O83" s="37">
        <v>19</v>
      </c>
      <c r="P83" s="35">
        <f t="shared" ref="P83:P88" si="107">O83*100/E83</f>
        <v>8.4070796460176993</v>
      </c>
      <c r="Q83" s="37">
        <v>18</v>
      </c>
      <c r="R83" s="35">
        <f>Q83*100/$E83</f>
        <v>7.9646017699115044</v>
      </c>
      <c r="S83" s="37">
        <v>6</v>
      </c>
      <c r="T83" s="35">
        <f t="shared" ref="T83:T92" si="108">S83*100/$E83</f>
        <v>2.6548672566371683</v>
      </c>
      <c r="U83" s="37">
        <f>G83+I83+Q83+S83</f>
        <v>126</v>
      </c>
      <c r="V83" s="37">
        <f>E83-M83-O83</f>
        <v>205</v>
      </c>
      <c r="W83" s="35">
        <f>U83*100/V83</f>
        <v>61.463414634146339</v>
      </c>
      <c r="X83" s="33">
        <v>5000</v>
      </c>
      <c r="Y83" s="33">
        <v>25000</v>
      </c>
      <c r="Z83" s="33">
        <v>11534</v>
      </c>
      <c r="AA83" s="38">
        <f>(O83+Q83+S83+G83+I83)</f>
        <v>145</v>
      </c>
      <c r="AB83" s="39">
        <v>93</v>
      </c>
      <c r="AC83" s="40">
        <f t="shared" ref="AC83:AC88" si="109">AB83/AA83*100</f>
        <v>64.137931034482747</v>
      </c>
      <c r="AD83" s="39">
        <v>52</v>
      </c>
      <c r="AE83" s="40">
        <f t="shared" ref="AE83:AE88" si="110">AD83/AA83*100</f>
        <v>35.862068965517238</v>
      </c>
    </row>
    <row r="84" spans="1:31" ht="21">
      <c r="A84" s="95" t="s">
        <v>96</v>
      </c>
      <c r="B84" s="31" t="s">
        <v>125</v>
      </c>
      <c r="C84" s="96"/>
      <c r="D84" s="19">
        <v>117</v>
      </c>
      <c r="E84" s="30">
        <v>75</v>
      </c>
      <c r="F84" s="21">
        <f t="shared" si="103"/>
        <v>64.102564102564102</v>
      </c>
      <c r="G84" s="33">
        <v>27</v>
      </c>
      <c r="H84" s="32">
        <f t="shared" ref="H84" si="111">G84*100/E84</f>
        <v>36</v>
      </c>
      <c r="I84" s="34">
        <v>3</v>
      </c>
      <c r="J84" s="35">
        <f t="shared" si="104"/>
        <v>4</v>
      </c>
      <c r="K84" s="36">
        <v>25</v>
      </c>
      <c r="L84" s="35">
        <f t="shared" si="105"/>
        <v>33.333333333333336</v>
      </c>
      <c r="M84" s="37">
        <v>0</v>
      </c>
      <c r="N84" s="35">
        <f t="shared" si="106"/>
        <v>0</v>
      </c>
      <c r="O84" s="37">
        <v>8</v>
      </c>
      <c r="P84" s="35">
        <f t="shared" si="107"/>
        <v>10.666666666666666</v>
      </c>
      <c r="Q84" s="37">
        <v>11</v>
      </c>
      <c r="R84" s="35">
        <f t="shared" ref="R84:R88" si="112">Q84*100/$E84</f>
        <v>14.666666666666666</v>
      </c>
      <c r="S84" s="37">
        <v>1</v>
      </c>
      <c r="T84" s="35">
        <f t="shared" si="108"/>
        <v>1.3333333333333333</v>
      </c>
      <c r="U84" s="37">
        <f>G84+I84+Q84+S84</f>
        <v>42</v>
      </c>
      <c r="V84" s="37">
        <f t="shared" ref="V84:V88" si="113">E84-M84-O84</f>
        <v>67</v>
      </c>
      <c r="W84" s="35">
        <f t="shared" ref="W84:W88" si="114">U84*100/V84</f>
        <v>62.686567164179102</v>
      </c>
      <c r="X84" s="33">
        <v>5000</v>
      </c>
      <c r="Y84" s="33">
        <v>50000</v>
      </c>
      <c r="Z84" s="33">
        <v>13212</v>
      </c>
      <c r="AA84" s="38">
        <f t="shared" ref="AA84:AA88" si="115">SUM(O84+Q84+S84+G84+I84)</f>
        <v>50</v>
      </c>
      <c r="AB84" s="39">
        <v>31</v>
      </c>
      <c r="AC84" s="40">
        <f t="shared" si="109"/>
        <v>62</v>
      </c>
      <c r="AD84" s="39">
        <v>19</v>
      </c>
      <c r="AE84" s="40">
        <f t="shared" si="110"/>
        <v>38</v>
      </c>
    </row>
    <row r="85" spans="1:31" ht="21">
      <c r="A85" s="96"/>
      <c r="B85" s="31" t="s">
        <v>97</v>
      </c>
      <c r="C85" s="96"/>
      <c r="D85" s="19">
        <v>50</v>
      </c>
      <c r="E85" s="30">
        <v>42</v>
      </c>
      <c r="F85" s="21">
        <f t="shared" si="103"/>
        <v>84</v>
      </c>
      <c r="G85" s="33">
        <v>17</v>
      </c>
      <c r="H85" s="32">
        <f>G85*100/E85</f>
        <v>40.476190476190474</v>
      </c>
      <c r="I85" s="34">
        <v>1</v>
      </c>
      <c r="J85" s="35">
        <f>I85*100/E85</f>
        <v>2.3809523809523809</v>
      </c>
      <c r="K85" s="36">
        <v>13</v>
      </c>
      <c r="L85" s="35">
        <f t="shared" si="105"/>
        <v>30.952380952380953</v>
      </c>
      <c r="M85" s="37">
        <v>0</v>
      </c>
      <c r="N85" s="35">
        <f t="shared" si="106"/>
        <v>0</v>
      </c>
      <c r="O85" s="37">
        <v>8</v>
      </c>
      <c r="P85" s="35">
        <f t="shared" si="107"/>
        <v>19.047619047619047</v>
      </c>
      <c r="Q85" s="37">
        <v>2</v>
      </c>
      <c r="R85" s="35">
        <f t="shared" si="112"/>
        <v>4.7619047619047619</v>
      </c>
      <c r="S85" s="37">
        <v>1</v>
      </c>
      <c r="T85" s="35">
        <f t="shared" si="108"/>
        <v>2.3809523809523809</v>
      </c>
      <c r="U85" s="37">
        <f>G85+I85+Q85+S85</f>
        <v>21</v>
      </c>
      <c r="V85" s="37">
        <f t="shared" si="113"/>
        <v>34</v>
      </c>
      <c r="W85" s="35">
        <f t="shared" si="114"/>
        <v>61.764705882352942</v>
      </c>
      <c r="X85" s="33">
        <v>8370</v>
      </c>
      <c r="Y85" s="33">
        <v>50000</v>
      </c>
      <c r="Z85" s="33">
        <v>14443.793103448275</v>
      </c>
      <c r="AA85" s="38">
        <f t="shared" si="115"/>
        <v>29</v>
      </c>
      <c r="AB85" s="39">
        <v>18</v>
      </c>
      <c r="AC85" s="40">
        <f t="shared" si="109"/>
        <v>62.068965517241381</v>
      </c>
      <c r="AD85" s="39">
        <v>11</v>
      </c>
      <c r="AE85" s="40">
        <f t="shared" si="110"/>
        <v>37.931034482758619</v>
      </c>
    </row>
    <row r="86" spans="1:31" ht="21">
      <c r="A86" s="97"/>
      <c r="B86" s="31" t="s">
        <v>98</v>
      </c>
      <c r="C86" s="96"/>
      <c r="D86" s="19">
        <v>72</v>
      </c>
      <c r="E86" s="41">
        <v>49</v>
      </c>
      <c r="F86" s="21">
        <f t="shared" si="103"/>
        <v>68.055555555555557</v>
      </c>
      <c r="G86" s="41">
        <v>14</v>
      </c>
      <c r="H86" s="32">
        <f t="shared" ref="H86:H88" si="116">G86*100/E86</f>
        <v>28.571428571428573</v>
      </c>
      <c r="I86" s="41">
        <v>1</v>
      </c>
      <c r="J86" s="35">
        <f t="shared" ref="J86:J88" si="117">I86*100/E86</f>
        <v>2.0408163265306123</v>
      </c>
      <c r="K86" s="41">
        <v>20</v>
      </c>
      <c r="L86" s="35">
        <f t="shared" si="105"/>
        <v>40.816326530612244</v>
      </c>
      <c r="M86" s="41">
        <v>1</v>
      </c>
      <c r="N86" s="35">
        <f t="shared" si="106"/>
        <v>2.0408163265306123</v>
      </c>
      <c r="O86" s="41">
        <v>7</v>
      </c>
      <c r="P86" s="35">
        <f t="shared" si="107"/>
        <v>14.285714285714286</v>
      </c>
      <c r="Q86" s="41">
        <v>1</v>
      </c>
      <c r="R86" s="35">
        <f t="shared" si="112"/>
        <v>2.0408163265306123</v>
      </c>
      <c r="S86" s="41">
        <v>5</v>
      </c>
      <c r="T86" s="35">
        <f t="shared" si="108"/>
        <v>10.204081632653061</v>
      </c>
      <c r="U86" s="37">
        <f t="shared" ref="U86:U88" si="118">G86+I86+Q86+S86</f>
        <v>21</v>
      </c>
      <c r="V86" s="37">
        <f t="shared" si="113"/>
        <v>41</v>
      </c>
      <c r="W86" s="35">
        <f t="shared" si="114"/>
        <v>51.219512195121951</v>
      </c>
      <c r="X86" s="33">
        <v>7500</v>
      </c>
      <c r="Y86" s="33">
        <v>22000</v>
      </c>
      <c r="Z86" s="33">
        <v>14246.428571428571</v>
      </c>
      <c r="AA86" s="38">
        <f t="shared" si="115"/>
        <v>28</v>
      </c>
      <c r="AB86" s="39">
        <v>21</v>
      </c>
      <c r="AC86" s="40">
        <f t="shared" si="109"/>
        <v>75</v>
      </c>
      <c r="AD86" s="39">
        <v>7</v>
      </c>
      <c r="AE86" s="40">
        <f t="shared" si="110"/>
        <v>25</v>
      </c>
    </row>
    <row r="87" spans="1:31" ht="21">
      <c r="A87" s="30" t="s">
        <v>99</v>
      </c>
      <c r="B87" s="31" t="s">
        <v>100</v>
      </c>
      <c r="C87" s="97"/>
      <c r="D87" s="19">
        <v>85</v>
      </c>
      <c r="E87" s="41">
        <v>50</v>
      </c>
      <c r="F87" s="21">
        <f t="shared" si="103"/>
        <v>58.82352941176471</v>
      </c>
      <c r="G87" s="41">
        <v>17</v>
      </c>
      <c r="H87" s="32">
        <f t="shared" si="116"/>
        <v>34</v>
      </c>
      <c r="I87" s="41">
        <v>0</v>
      </c>
      <c r="J87" s="35">
        <f t="shared" si="117"/>
        <v>0</v>
      </c>
      <c r="K87" s="41">
        <v>28</v>
      </c>
      <c r="L87" s="35">
        <f t="shared" si="105"/>
        <v>56</v>
      </c>
      <c r="M87" s="41">
        <v>0</v>
      </c>
      <c r="N87" s="35">
        <f t="shared" si="106"/>
        <v>0</v>
      </c>
      <c r="O87" s="41">
        <v>2</v>
      </c>
      <c r="P87" s="35">
        <f t="shared" si="107"/>
        <v>4</v>
      </c>
      <c r="Q87" s="41">
        <v>3</v>
      </c>
      <c r="R87" s="35">
        <f t="shared" si="112"/>
        <v>6</v>
      </c>
      <c r="S87" s="41">
        <v>0</v>
      </c>
      <c r="T87" s="35">
        <f t="shared" si="108"/>
        <v>0</v>
      </c>
      <c r="U87" s="37">
        <f t="shared" si="118"/>
        <v>20</v>
      </c>
      <c r="V87" s="37">
        <f t="shared" si="113"/>
        <v>48</v>
      </c>
      <c r="W87" s="35">
        <f t="shared" si="114"/>
        <v>41.666666666666664</v>
      </c>
      <c r="X87" s="33">
        <v>8000</v>
      </c>
      <c r="Y87" s="33">
        <v>18500</v>
      </c>
      <c r="Z87" s="33">
        <v>13357.142857142857</v>
      </c>
      <c r="AA87" s="38">
        <f t="shared" si="115"/>
        <v>22</v>
      </c>
      <c r="AB87" s="39">
        <v>11</v>
      </c>
      <c r="AC87" s="40">
        <f t="shared" si="109"/>
        <v>50</v>
      </c>
      <c r="AD87" s="39">
        <v>11</v>
      </c>
      <c r="AE87" s="40">
        <f t="shared" si="110"/>
        <v>50</v>
      </c>
    </row>
    <row r="88" spans="1:31" ht="21">
      <c r="A88" s="30" t="s">
        <v>101</v>
      </c>
      <c r="B88" s="31" t="s">
        <v>102</v>
      </c>
      <c r="C88" s="30" t="s">
        <v>31</v>
      </c>
      <c r="D88" s="19">
        <v>5</v>
      </c>
      <c r="E88" s="41">
        <v>5</v>
      </c>
      <c r="F88" s="21">
        <f t="shared" si="103"/>
        <v>100</v>
      </c>
      <c r="G88" s="41">
        <v>0</v>
      </c>
      <c r="H88" s="32">
        <f t="shared" si="116"/>
        <v>0</v>
      </c>
      <c r="I88" s="41">
        <v>0</v>
      </c>
      <c r="J88" s="35">
        <f t="shared" si="117"/>
        <v>0</v>
      </c>
      <c r="K88" s="41">
        <v>0</v>
      </c>
      <c r="L88" s="35">
        <f t="shared" si="105"/>
        <v>0</v>
      </c>
      <c r="M88" s="41">
        <v>0</v>
      </c>
      <c r="N88" s="35">
        <f t="shared" si="106"/>
        <v>0</v>
      </c>
      <c r="O88" s="41">
        <v>4</v>
      </c>
      <c r="P88" s="35">
        <f t="shared" si="107"/>
        <v>80</v>
      </c>
      <c r="Q88" s="41">
        <v>1</v>
      </c>
      <c r="R88" s="35">
        <f t="shared" si="112"/>
        <v>20</v>
      </c>
      <c r="S88" s="41">
        <v>0</v>
      </c>
      <c r="T88" s="35">
        <f t="shared" si="108"/>
        <v>0</v>
      </c>
      <c r="U88" s="37">
        <f t="shared" si="118"/>
        <v>1</v>
      </c>
      <c r="V88" s="37">
        <f t="shared" si="113"/>
        <v>1</v>
      </c>
      <c r="W88" s="35">
        <f t="shared" si="114"/>
        <v>100</v>
      </c>
      <c r="X88" s="33">
        <v>9000</v>
      </c>
      <c r="Y88" s="33">
        <v>30000</v>
      </c>
      <c r="Z88" s="33">
        <v>18644</v>
      </c>
      <c r="AA88" s="38">
        <f t="shared" si="115"/>
        <v>5</v>
      </c>
      <c r="AB88" s="39">
        <v>4</v>
      </c>
      <c r="AC88" s="40">
        <f t="shared" si="109"/>
        <v>80</v>
      </c>
      <c r="AD88" s="39">
        <v>1</v>
      </c>
      <c r="AE88" s="40">
        <f t="shared" si="110"/>
        <v>20</v>
      </c>
    </row>
    <row r="89" spans="1:31" ht="21">
      <c r="A89" s="56"/>
      <c r="B89" s="56" t="s">
        <v>109</v>
      </c>
      <c r="C89" s="56"/>
      <c r="D89" s="10">
        <f>SUM(D90)</f>
        <v>31</v>
      </c>
      <c r="E89" s="10">
        <f>SUM(E90)</f>
        <v>28</v>
      </c>
      <c r="F89" s="11">
        <f>E89/D89*100</f>
        <v>90.322580645161281</v>
      </c>
      <c r="G89" s="12">
        <f>SUM(G90)</f>
        <v>13</v>
      </c>
      <c r="H89" s="11">
        <f>G89*100/E89</f>
        <v>46.428571428571431</v>
      </c>
      <c r="I89" s="10">
        <f>SUM(I90)</f>
        <v>0</v>
      </c>
      <c r="J89" s="13">
        <f>I89*100/E89</f>
        <v>0</v>
      </c>
      <c r="K89" s="17">
        <f>SUM(K90)</f>
        <v>11</v>
      </c>
      <c r="L89" s="13">
        <f>K89*100/E89</f>
        <v>39.285714285714285</v>
      </c>
      <c r="M89" s="17">
        <f>SUM(M90)</f>
        <v>0</v>
      </c>
      <c r="N89" s="13">
        <f>M89*100/E89</f>
        <v>0</v>
      </c>
      <c r="O89" s="17">
        <f>O90</f>
        <v>2</v>
      </c>
      <c r="P89" s="13">
        <f>O89*100/E89</f>
        <v>7.1428571428571432</v>
      </c>
      <c r="Q89" s="17">
        <f>SUM(Q90)</f>
        <v>2</v>
      </c>
      <c r="R89" s="13">
        <f>Q89*100/E89</f>
        <v>7.1428571428571432</v>
      </c>
      <c r="S89" s="17">
        <f>SUM(S90)</f>
        <v>0</v>
      </c>
      <c r="T89" s="13">
        <f>S89*100/E89</f>
        <v>0</v>
      </c>
      <c r="U89" s="17">
        <f>SUM(U90)</f>
        <v>15</v>
      </c>
      <c r="V89" s="17">
        <f>SUM(V90)</f>
        <v>26</v>
      </c>
      <c r="W89" s="13">
        <f t="shared" ref="W89:W95" si="119">U89*100/V89</f>
        <v>57.692307692307693</v>
      </c>
      <c r="X89" s="15">
        <f>MIN(X90)</f>
        <v>10000</v>
      </c>
      <c r="Y89" s="15">
        <f>MAX(Y90)</f>
        <v>18000</v>
      </c>
      <c r="Z89" s="78">
        <v>12656</v>
      </c>
      <c r="AA89" s="17">
        <f>AA90</f>
        <v>17</v>
      </c>
      <c r="AB89" s="10">
        <f>AB90</f>
        <v>8</v>
      </c>
      <c r="AC89" s="13">
        <f>AB89*100/AA89</f>
        <v>47.058823529411768</v>
      </c>
      <c r="AD89" s="10">
        <f>AD90</f>
        <v>9</v>
      </c>
      <c r="AE89" s="13">
        <f>AD89*100/AA89</f>
        <v>52.941176470588232</v>
      </c>
    </row>
    <row r="90" spans="1:31" ht="21">
      <c r="A90" s="20" t="s">
        <v>25</v>
      </c>
      <c r="B90" s="57" t="s">
        <v>110</v>
      </c>
      <c r="C90" s="20" t="s">
        <v>27</v>
      </c>
      <c r="D90" s="20">
        <v>31</v>
      </c>
      <c r="E90" s="20">
        <v>28</v>
      </c>
      <c r="F90" s="21">
        <f>E90/D90*100</f>
        <v>90.322580645161281</v>
      </c>
      <c r="G90" s="22">
        <v>13</v>
      </c>
      <c r="H90" s="21">
        <f t="shared" ref="H90" si="120">G90*100/E90</f>
        <v>46.428571428571431</v>
      </c>
      <c r="I90" s="23">
        <v>0</v>
      </c>
      <c r="J90" s="24">
        <f t="shared" ref="J90" si="121">I90*100/E90</f>
        <v>0</v>
      </c>
      <c r="K90" s="25">
        <v>11</v>
      </c>
      <c r="L90" s="24">
        <f t="shared" ref="L90" si="122">K90*100/E90</f>
        <v>39.285714285714285</v>
      </c>
      <c r="M90" s="26">
        <v>0</v>
      </c>
      <c r="N90" s="24">
        <f t="shared" ref="N90" si="123">M90*100/E90</f>
        <v>0</v>
      </c>
      <c r="O90" s="26">
        <v>2</v>
      </c>
      <c r="P90" s="24">
        <f t="shared" ref="P90" si="124">O90*100/E90</f>
        <v>7.1428571428571432</v>
      </c>
      <c r="Q90" s="26">
        <v>2</v>
      </c>
      <c r="R90" s="24">
        <f>Q90*100/$E90</f>
        <v>7.1428571428571432</v>
      </c>
      <c r="S90" s="26">
        <v>0</v>
      </c>
      <c r="T90" s="35">
        <f t="shared" si="108"/>
        <v>0</v>
      </c>
      <c r="U90" s="26">
        <f>G90+I90+Q90+S90</f>
        <v>15</v>
      </c>
      <c r="V90" s="26">
        <f>E90-M90-O90</f>
        <v>26</v>
      </c>
      <c r="W90" s="24">
        <f t="shared" si="119"/>
        <v>57.692307692307693</v>
      </c>
      <c r="X90" s="22">
        <v>10000</v>
      </c>
      <c r="Y90" s="22">
        <v>18000</v>
      </c>
      <c r="Z90" s="22">
        <v>12656</v>
      </c>
      <c r="AA90" s="27">
        <f>SUM(O90+Q90+S90+G90+I90)</f>
        <v>17</v>
      </c>
      <c r="AB90" s="28">
        <v>8</v>
      </c>
      <c r="AC90" s="21">
        <f>(AB90*100)/AA90</f>
        <v>47.058823529411768</v>
      </c>
      <c r="AD90" s="28">
        <v>9</v>
      </c>
      <c r="AE90" s="21">
        <f>AD90*100/AA90</f>
        <v>52.941176470588232</v>
      </c>
    </row>
    <row r="91" spans="1:31" ht="21">
      <c r="A91" s="10"/>
      <c r="B91" s="56" t="s">
        <v>111</v>
      </c>
      <c r="C91" s="58"/>
      <c r="D91" s="10">
        <f>SUM(D92)</f>
        <v>1</v>
      </c>
      <c r="E91" s="10">
        <f>SUM(E92)</f>
        <v>1</v>
      </c>
      <c r="F91" s="11">
        <f>E91/D91*100</f>
        <v>100</v>
      </c>
      <c r="G91" s="12">
        <f>SUM(G92)</f>
        <v>0</v>
      </c>
      <c r="H91" s="11">
        <f>G91*100/E91</f>
        <v>0</v>
      </c>
      <c r="I91" s="10">
        <f>SUM(I92)</f>
        <v>0</v>
      </c>
      <c r="J91" s="13">
        <f>I91*100/E91</f>
        <v>0</v>
      </c>
      <c r="K91" s="17">
        <f>SUM(K92)</f>
        <v>0</v>
      </c>
      <c r="L91" s="13">
        <f>K91*100/E91</f>
        <v>0</v>
      </c>
      <c r="M91" s="17">
        <f>SUM(M92)</f>
        <v>0</v>
      </c>
      <c r="N91" s="13">
        <f>M91*100/E91</f>
        <v>0</v>
      </c>
      <c r="O91" s="17">
        <f>O92</f>
        <v>1</v>
      </c>
      <c r="P91" s="13">
        <f>O91*100/E91</f>
        <v>100</v>
      </c>
      <c r="Q91" s="17">
        <f>SUM(Q92)</f>
        <v>0</v>
      </c>
      <c r="R91" s="13">
        <f>Q91*100/E91</f>
        <v>0</v>
      </c>
      <c r="S91" s="17">
        <f>SUM(S92)</f>
        <v>0</v>
      </c>
      <c r="T91" s="13">
        <f>S91*100/E91</f>
        <v>0</v>
      </c>
      <c r="U91" s="17">
        <f>SUM(U92)</f>
        <v>0</v>
      </c>
      <c r="V91" s="17">
        <f>SUM(V92)</f>
        <v>0</v>
      </c>
      <c r="W91" s="13">
        <v>0</v>
      </c>
      <c r="X91" s="15">
        <f>MIN(X92)</f>
        <v>40000</v>
      </c>
      <c r="Y91" s="15">
        <f>MAX(Y92)</f>
        <v>40000</v>
      </c>
      <c r="Z91" s="78">
        <f>AVERAGE(X91:Y91)</f>
        <v>40000</v>
      </c>
      <c r="AA91" s="17">
        <f>AA92</f>
        <v>1</v>
      </c>
      <c r="AB91" s="10">
        <f>AB92</f>
        <v>0</v>
      </c>
      <c r="AC91" s="13">
        <f>AB91*100/AA91</f>
        <v>0</v>
      </c>
      <c r="AD91" s="10">
        <f>AD92</f>
        <v>1</v>
      </c>
      <c r="AE91" s="13">
        <f>AD91*100/AA91</f>
        <v>100</v>
      </c>
    </row>
    <row r="92" spans="1:31" ht="21">
      <c r="A92" s="20" t="s">
        <v>50</v>
      </c>
      <c r="B92" s="57" t="s">
        <v>112</v>
      </c>
      <c r="C92" s="20" t="s">
        <v>52</v>
      </c>
      <c r="D92" s="19">
        <v>1</v>
      </c>
      <c r="E92" s="20">
        <v>1</v>
      </c>
      <c r="F92" s="21">
        <f>E92/D92*100</f>
        <v>100</v>
      </c>
      <c r="G92" s="20">
        <v>0</v>
      </c>
      <c r="H92" s="21">
        <v>0</v>
      </c>
      <c r="I92" s="20">
        <v>0</v>
      </c>
      <c r="J92" s="24">
        <v>0</v>
      </c>
      <c r="K92" s="26">
        <v>0</v>
      </c>
      <c r="L92" s="24">
        <v>0</v>
      </c>
      <c r="M92" s="26">
        <v>0</v>
      </c>
      <c r="N92" s="24">
        <f t="shared" ref="N92" si="125">M92*100/E92</f>
        <v>0</v>
      </c>
      <c r="O92" s="26">
        <v>1</v>
      </c>
      <c r="P92" s="24">
        <f t="shared" ref="P92" si="126">O92*100/E92</f>
        <v>100</v>
      </c>
      <c r="Q92" s="26">
        <v>0</v>
      </c>
      <c r="R92" s="24">
        <f>Q92*100/$E92</f>
        <v>0</v>
      </c>
      <c r="S92" s="26">
        <v>0</v>
      </c>
      <c r="T92" s="35">
        <f t="shared" si="108"/>
        <v>0</v>
      </c>
      <c r="U92" s="26">
        <f>G92+I92+Q92+S92</f>
        <v>0</v>
      </c>
      <c r="V92" s="26">
        <f>E92-M92-O92</f>
        <v>0</v>
      </c>
      <c r="W92" s="35">
        <f t="shared" ref="W92" si="127">V92*100/$E92</f>
        <v>0</v>
      </c>
      <c r="X92" s="22">
        <v>40000</v>
      </c>
      <c r="Y92" s="22">
        <v>40000</v>
      </c>
      <c r="Z92" s="82">
        <v>40000</v>
      </c>
      <c r="AA92" s="27">
        <f>SUM(O92+Q92+S92+G92+I92)</f>
        <v>1</v>
      </c>
      <c r="AB92" s="20">
        <v>0</v>
      </c>
      <c r="AC92" s="21">
        <f>(AB92*100)/AA92</f>
        <v>0</v>
      </c>
      <c r="AD92" s="20">
        <v>1</v>
      </c>
      <c r="AE92" s="21">
        <f t="shared" ref="AE92" si="128">AD92*100/AA92</f>
        <v>100</v>
      </c>
    </row>
    <row r="93" spans="1:31" ht="21">
      <c r="A93" s="42"/>
      <c r="B93" s="43" t="s">
        <v>113</v>
      </c>
      <c r="C93" s="42"/>
      <c r="D93" s="42">
        <f>SUM(D94:D95)</f>
        <v>127</v>
      </c>
      <c r="E93" s="42">
        <f>SUM(E94:E95)</f>
        <v>110</v>
      </c>
      <c r="F93" s="11">
        <f>E93/D93*100</f>
        <v>86.614173228346459</v>
      </c>
      <c r="G93" s="45">
        <f>SUM(G94:G95)</f>
        <v>13</v>
      </c>
      <c r="H93" s="44">
        <f t="shared" ref="H93:H94" si="129">G93*100/E93</f>
        <v>11.818181818181818</v>
      </c>
      <c r="I93" s="45">
        <f>SUM(I94:I95)</f>
        <v>2</v>
      </c>
      <c r="J93" s="46">
        <f>I93*100/E93</f>
        <v>1.8181818181818181</v>
      </c>
      <c r="K93" s="45">
        <f>SUM(K94:K95)</f>
        <v>60</v>
      </c>
      <c r="L93" s="46">
        <f>K93*100/E93</f>
        <v>54.545454545454547</v>
      </c>
      <c r="M93" s="45">
        <f>SUM(M94:M95)</f>
        <v>1</v>
      </c>
      <c r="N93" s="46">
        <f>M93*100/E93</f>
        <v>0.90909090909090906</v>
      </c>
      <c r="O93" s="45">
        <f>SUM(O94:O95)</f>
        <v>20</v>
      </c>
      <c r="P93" s="46">
        <f>O93*100/E93</f>
        <v>18.181818181818183</v>
      </c>
      <c r="Q93" s="45">
        <f>SUM(Q94:Q95)</f>
        <v>8</v>
      </c>
      <c r="R93" s="46">
        <f>Q93*100/E93</f>
        <v>7.2727272727272725</v>
      </c>
      <c r="S93" s="45">
        <f>SUM(S94:S95)</f>
        <v>6</v>
      </c>
      <c r="T93" s="46">
        <f>S93*100/E93</f>
        <v>5.4545454545454541</v>
      </c>
      <c r="U93" s="47">
        <f>SUM(U94:U95)</f>
        <v>29</v>
      </c>
      <c r="V93" s="47">
        <f>SUM(V94:V95)</f>
        <v>89</v>
      </c>
      <c r="W93" s="46">
        <f t="shared" si="119"/>
        <v>32.584269662921351</v>
      </c>
      <c r="X93" s="48">
        <f>MIN(X94:X95)</f>
        <v>9500</v>
      </c>
      <c r="Y93" s="48">
        <f>MAX(Y94:Y95)</f>
        <v>30000</v>
      </c>
      <c r="Z93" s="49">
        <v>16412</v>
      </c>
      <c r="AA93" s="47">
        <f>SUM(AA94:AA95)</f>
        <v>49</v>
      </c>
      <c r="AB93" s="42">
        <f>SUM(AB94:AB95)</f>
        <v>28</v>
      </c>
      <c r="AC93" s="46">
        <f>AB93/AA93*100</f>
        <v>57.142857142857139</v>
      </c>
      <c r="AD93" s="42">
        <f>SUM(AD94:AD95)</f>
        <v>21</v>
      </c>
      <c r="AE93" s="46">
        <f>AD93/AA93*100</f>
        <v>42.857142857142854</v>
      </c>
    </row>
    <row r="94" spans="1:31" ht="21">
      <c r="A94" s="68" t="s">
        <v>126</v>
      </c>
      <c r="B94" s="31" t="s">
        <v>114</v>
      </c>
      <c r="C94" s="107" t="s">
        <v>27</v>
      </c>
      <c r="D94" s="19">
        <v>8</v>
      </c>
      <c r="E94" s="30">
        <v>3</v>
      </c>
      <c r="F94" s="21">
        <f t="shared" ref="F94:F95" si="130">E94/D94*100</f>
        <v>37.5</v>
      </c>
      <c r="G94" s="33">
        <v>0</v>
      </c>
      <c r="H94" s="32">
        <f t="shared" si="129"/>
        <v>0</v>
      </c>
      <c r="I94" s="34">
        <v>0</v>
      </c>
      <c r="J94" s="35">
        <f t="shared" ref="J94" si="131">I94*100/E94</f>
        <v>0</v>
      </c>
      <c r="K94" s="36">
        <v>1</v>
      </c>
      <c r="L94" s="35">
        <f t="shared" ref="L94:L95" si="132">K94*100/E94</f>
        <v>33.333333333333336</v>
      </c>
      <c r="M94" s="37">
        <v>0</v>
      </c>
      <c r="N94" s="35">
        <f t="shared" ref="N94" si="133">M94*100/E94</f>
        <v>0</v>
      </c>
      <c r="O94" s="37">
        <v>1</v>
      </c>
      <c r="P94" s="35">
        <f>O94*100/E94</f>
        <v>33.333333333333336</v>
      </c>
      <c r="Q94" s="37">
        <v>0</v>
      </c>
      <c r="R94" s="35">
        <f t="shared" ref="R94:R95" si="134">Q94*100/$E94</f>
        <v>0</v>
      </c>
      <c r="S94" s="37">
        <v>1</v>
      </c>
      <c r="T94" s="35">
        <v>0</v>
      </c>
      <c r="U94" s="37">
        <f t="shared" ref="U94" si="135">G94+I94+Q94+S94</f>
        <v>1</v>
      </c>
      <c r="V94" s="37">
        <f t="shared" ref="V94" si="136">E94-M94-O94</f>
        <v>2</v>
      </c>
      <c r="W94" s="35">
        <f t="shared" si="119"/>
        <v>50</v>
      </c>
      <c r="X94" s="33">
        <v>13500</v>
      </c>
      <c r="Y94" s="33">
        <v>28900</v>
      </c>
      <c r="Z94" s="33">
        <v>21200</v>
      </c>
      <c r="AA94" s="38">
        <f>SUM(O94+Q94+S94+G94+I94)</f>
        <v>2</v>
      </c>
      <c r="AB94" s="39">
        <v>0</v>
      </c>
      <c r="AC94" s="40">
        <f t="shared" ref="AC94" si="137">AB94/AA94*100</f>
        <v>0</v>
      </c>
      <c r="AD94" s="39">
        <v>2</v>
      </c>
      <c r="AE94" s="40">
        <f t="shared" ref="AE94" si="138">AD94/AA94*100</f>
        <v>100</v>
      </c>
    </row>
    <row r="95" spans="1:31" ht="21">
      <c r="A95" s="68" t="s">
        <v>36</v>
      </c>
      <c r="B95" s="31" t="s">
        <v>115</v>
      </c>
      <c r="C95" s="107"/>
      <c r="D95" s="19">
        <v>119</v>
      </c>
      <c r="E95" s="30">
        <v>107</v>
      </c>
      <c r="F95" s="21">
        <f t="shared" si="130"/>
        <v>89.915966386554629</v>
      </c>
      <c r="G95" s="33">
        <v>13</v>
      </c>
      <c r="H95" s="32">
        <f>G95*100/E95</f>
        <v>12.149532710280374</v>
      </c>
      <c r="I95" s="34">
        <v>2</v>
      </c>
      <c r="J95" s="35">
        <f>I95*100/E95</f>
        <v>1.8691588785046729</v>
      </c>
      <c r="K95" s="36">
        <v>59</v>
      </c>
      <c r="L95" s="35">
        <f t="shared" si="132"/>
        <v>55.140186915887853</v>
      </c>
      <c r="M95" s="37">
        <v>1</v>
      </c>
      <c r="N95" s="35">
        <f>M95*100/E95</f>
        <v>0.93457943925233644</v>
      </c>
      <c r="O95" s="37">
        <v>19</v>
      </c>
      <c r="P95" s="35">
        <f t="shared" ref="P95" si="139">O95*100/E95</f>
        <v>17.757009345794394</v>
      </c>
      <c r="Q95" s="37">
        <v>8</v>
      </c>
      <c r="R95" s="35">
        <f t="shared" si="134"/>
        <v>7.4766355140186915</v>
      </c>
      <c r="S95" s="37">
        <v>5</v>
      </c>
      <c r="T95" s="35">
        <f t="shared" ref="T95" si="140">S95*100/$E95</f>
        <v>4.6728971962616823</v>
      </c>
      <c r="U95" s="37">
        <f>G95+I95+Q95+S95</f>
        <v>28</v>
      </c>
      <c r="V95" s="37">
        <f>E95-M95-O95</f>
        <v>87</v>
      </c>
      <c r="W95" s="24">
        <f t="shared" si="119"/>
        <v>32.183908045977013</v>
      </c>
      <c r="X95" s="33">
        <v>9500</v>
      </c>
      <c r="Y95" s="33">
        <v>30000</v>
      </c>
      <c r="Z95" s="33">
        <v>16204</v>
      </c>
      <c r="AA95" s="38">
        <f t="shared" ref="AA95" si="141">SUM(O95+Q95+S95+G95+I95)</f>
        <v>47</v>
      </c>
      <c r="AB95" s="39">
        <v>28</v>
      </c>
      <c r="AC95" s="40">
        <f>AB95/AA95*100</f>
        <v>59.574468085106382</v>
      </c>
      <c r="AD95" s="39">
        <v>19</v>
      </c>
      <c r="AE95" s="40">
        <f>AD95/AA95*100</f>
        <v>40.425531914893611</v>
      </c>
    </row>
    <row r="96" spans="1:31" s="64" customFormat="1" ht="21">
      <c r="A96" s="108" t="s">
        <v>116</v>
      </c>
      <c r="B96" s="108"/>
      <c r="C96" s="61" t="s">
        <v>72</v>
      </c>
      <c r="D96" s="62">
        <f>D5+D9+D11+D28+D34+D51+D54+D60+D82+D89+D91+D93</f>
        <v>2957</v>
      </c>
      <c r="E96" s="62">
        <f>E5+E9+E11+E28+E34+E51+E54+E60+E82+E89+E91+E93</f>
        <v>2083</v>
      </c>
      <c r="F96" s="11">
        <f>E96/D96*100</f>
        <v>70.44301657084884</v>
      </c>
      <c r="G96" s="62">
        <f>G5+G9+G11+G28+G34+G51+G54+G60+G82+G89+G91+G93</f>
        <v>631</v>
      </c>
      <c r="H96" s="63">
        <f>G96*100/E96</f>
        <v>30.292846855496879</v>
      </c>
      <c r="I96" s="62">
        <f>I5+I9+I11+I28+I34+I51+I54+I60+I82+I89+I91+I93</f>
        <v>48</v>
      </c>
      <c r="J96" s="63">
        <f>I96*100/$E$96</f>
        <v>2.3043686989918388</v>
      </c>
      <c r="K96" s="62">
        <f>K5+K9+K11+K28+K34+K51+K54+K60+K82+K89+K91+K93</f>
        <v>852</v>
      </c>
      <c r="L96" s="63">
        <f>K96*100/$E$96</f>
        <v>40.90254440710514</v>
      </c>
      <c r="M96" s="60">
        <f>M5+M9+M11+M28+M34+M51+M54+M60+M82+M89+M91+M93</f>
        <v>95</v>
      </c>
      <c r="N96" s="44">
        <f>M96*100/$E$96</f>
        <v>4.5607297167546808</v>
      </c>
      <c r="O96" s="60">
        <f>O5+O9+O11+O28+O34+O51+O54+O60+O82+O89+O91+O93</f>
        <v>261</v>
      </c>
      <c r="P96" s="44">
        <f>O96*100/$E$96</f>
        <v>12.530004800768124</v>
      </c>
      <c r="Q96" s="60">
        <f>Q5+Q9+Q11+Q28+Q34+Q51+Q54+Q60+Q82+Q89+Q91+Q93</f>
        <v>139</v>
      </c>
      <c r="R96" s="44">
        <f>Q96*100/$E$96</f>
        <v>6.6730676908305329</v>
      </c>
      <c r="S96" s="60">
        <f>S5+S9+S11+S28+S34+S51+S54+S60+S82+S89+S91+S93</f>
        <v>57</v>
      </c>
      <c r="T96" s="44">
        <f>S96*100/$E$96</f>
        <v>2.7364378300528083</v>
      </c>
      <c r="U96" s="47">
        <f>G96+I96+Q96+S96</f>
        <v>875</v>
      </c>
      <c r="V96" s="65">
        <f>E96-M96-O96</f>
        <v>1727</v>
      </c>
      <c r="W96" s="46">
        <f>U96*100/V96</f>
        <v>50.665894614939198</v>
      </c>
      <c r="X96" s="66">
        <f>MIN(X5,X9,X11,X28,X34,X51,X54,X60,X82,X89,X91,X93)</f>
        <v>5000</v>
      </c>
      <c r="Y96" s="66">
        <f>MAX(Y5,Y9,Y11,Y28,Y34,Y51,Y54,Y60,Y82,Y89,Y91,Y93)</f>
        <v>60000</v>
      </c>
      <c r="Z96" s="67">
        <v>14755</v>
      </c>
      <c r="AA96" s="60">
        <f>AA5+AA9+AA11+AA28+AA34+AA51+AA54+AA60+AA82+AA89+AA91+AA93</f>
        <v>1136</v>
      </c>
      <c r="AB96" s="59">
        <f>AB5+AB9+AB11+AB28+AB34+AB51+AB54+AB60+AB82+AB89+AB91+AB93</f>
        <v>654</v>
      </c>
      <c r="AC96" s="46">
        <f>AB96/AA96*100</f>
        <v>57.570422535211264</v>
      </c>
      <c r="AD96" s="59">
        <f>AD5+AD9+AD11+AD28+AD34+AD51+AD54+AD60+AD82+AD89+AD91+AD93</f>
        <v>482</v>
      </c>
      <c r="AE96" s="46">
        <f>AD96/AA96*100</f>
        <v>42.429577464788728</v>
      </c>
    </row>
  </sheetData>
  <mergeCells count="41">
    <mergeCell ref="C61:C73"/>
    <mergeCell ref="A62:A73"/>
    <mergeCell ref="A84:A86"/>
    <mergeCell ref="A96:B96"/>
    <mergeCell ref="C74:C81"/>
    <mergeCell ref="C83:C87"/>
    <mergeCell ref="C94:C95"/>
    <mergeCell ref="A74:A80"/>
    <mergeCell ref="A35:A44"/>
    <mergeCell ref="C35:C44"/>
    <mergeCell ref="A45:A49"/>
    <mergeCell ref="C45:C49"/>
    <mergeCell ref="A55:A56"/>
    <mergeCell ref="C55:C59"/>
    <mergeCell ref="A57:A59"/>
    <mergeCell ref="A52:A53"/>
    <mergeCell ref="C52:C53"/>
    <mergeCell ref="A6:A8"/>
    <mergeCell ref="C6:C8"/>
    <mergeCell ref="C12:C23"/>
    <mergeCell ref="A16:A21"/>
    <mergeCell ref="A24:A26"/>
    <mergeCell ref="C24:C26"/>
    <mergeCell ref="C29:C32"/>
    <mergeCell ref="U3:W3"/>
    <mergeCell ref="X3:Z3"/>
    <mergeCell ref="AA3:AA4"/>
    <mergeCell ref="AB3:AC3"/>
    <mergeCell ref="G3:H3"/>
    <mergeCell ref="AD3:AE3"/>
    <mergeCell ref="I3:J3"/>
    <mergeCell ref="K3:L3"/>
    <mergeCell ref="M3:N3"/>
    <mergeCell ref="O3:P3"/>
    <mergeCell ref="Q3:R3"/>
    <mergeCell ref="S3:T3"/>
    <mergeCell ref="A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PC</cp:lastModifiedBy>
  <dcterms:created xsi:type="dcterms:W3CDTF">2021-04-19T04:46:40Z</dcterms:created>
  <dcterms:modified xsi:type="dcterms:W3CDTF">2022-05-11T06:15:47Z</dcterms:modified>
</cp:coreProperties>
</file>